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05" windowWidth="10200" windowHeight="7905" activeTab="5"/>
  </bookViews>
  <sheets>
    <sheet name="Zakładka nr 1" sheetId="1" r:id="rId1"/>
    <sheet name="Zakładka nr 2" sheetId="2" r:id="rId2"/>
    <sheet name="Zakładka nr 3" sheetId="6" r:id="rId3"/>
    <sheet name="zakładka nr 4" sheetId="5" r:id="rId4"/>
    <sheet name="EEI - Urząd Miasta" sheetId="3" r:id="rId5"/>
    <sheet name="OG - MZGK" sheetId="4" r:id="rId6"/>
  </sheets>
  <calcPr calcId="145621"/>
</workbook>
</file>

<file path=xl/calcChain.xml><?xml version="1.0" encoding="utf-8"?>
<calcChain xmlns="http://schemas.openxmlformats.org/spreadsheetml/2006/main">
  <c r="C53" i="1" l="1"/>
  <c r="C51" i="1"/>
  <c r="C80" i="1" l="1"/>
  <c r="C4" i="1" l="1"/>
  <c r="C65" i="1" l="1"/>
  <c r="C60" i="1"/>
  <c r="C59" i="1"/>
  <c r="C58" i="1"/>
  <c r="C47" i="1" l="1"/>
  <c r="D67" i="6"/>
  <c r="D65" i="6"/>
  <c r="D8" i="6"/>
  <c r="D66" i="6"/>
  <c r="D35" i="6"/>
  <c r="D80" i="6"/>
  <c r="D75" i="6"/>
  <c r="D77" i="6"/>
  <c r="D71" i="6"/>
  <c r="D49" i="6"/>
  <c r="D19" i="6"/>
  <c r="D18" i="6"/>
  <c r="D14" i="6"/>
  <c r="D11" i="6"/>
  <c r="D17" i="6"/>
  <c r="D64" i="6"/>
  <c r="D7" i="6"/>
  <c r="D6" i="6"/>
  <c r="C19" i="2" l="1"/>
  <c r="C70" i="1"/>
  <c r="C71" i="1" s="1"/>
  <c r="C29" i="2"/>
  <c r="C24" i="2"/>
  <c r="C22" i="2"/>
  <c r="C82" i="1"/>
  <c r="C38" i="2"/>
  <c r="C37" i="2"/>
  <c r="C36" i="2"/>
  <c r="C34" i="2"/>
  <c r="C33" i="2"/>
  <c r="C32" i="2"/>
  <c r="C87" i="1"/>
  <c r="C92" i="1"/>
  <c r="C41" i="2"/>
  <c r="C30" i="2" l="1"/>
  <c r="H87" i="6"/>
  <c r="E87" i="6"/>
  <c r="D87" i="6"/>
  <c r="D58" i="4" l="1"/>
  <c r="D59" i="4" s="1"/>
  <c r="C114" i="1" s="1"/>
  <c r="G106" i="3"/>
  <c r="C7" i="2" s="1"/>
  <c r="C8" i="2" s="1"/>
  <c r="C66" i="1" l="1"/>
  <c r="C52" i="2" l="1"/>
  <c r="C115" i="1" l="1"/>
  <c r="C76" i="1" l="1"/>
  <c r="C47" i="2" l="1"/>
  <c r="C45" i="2"/>
  <c r="C48" i="2" l="1"/>
  <c r="C39" i="2"/>
  <c r="C20" i="2"/>
  <c r="C13" i="2"/>
  <c r="C54" i="2" l="1"/>
  <c r="C88" i="1"/>
  <c r="C93" i="1"/>
  <c r="C116" i="1" l="1"/>
</calcChain>
</file>

<file path=xl/sharedStrings.xml><?xml version="1.0" encoding="utf-8"?>
<sst xmlns="http://schemas.openxmlformats.org/spreadsheetml/2006/main" count="1450" uniqueCount="649">
  <si>
    <t>1.</t>
  </si>
  <si>
    <t>Gmina Karpacz</t>
  </si>
  <si>
    <t>Materiał</t>
  </si>
  <si>
    <t>Lp.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</si>
  <si>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</si>
  <si>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</si>
  <si>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</si>
  <si>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</si>
  <si>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</si>
  <si>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</si>
  <si>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</si>
  <si>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przełom XIX – XX w.</t>
  </si>
  <si>
    <t>murowana, cegła</t>
  </si>
  <si>
    <t>drewniany, nad przyziemiem ceglany</t>
  </si>
  <si>
    <t>więźba drewniana, papa i dachówka</t>
  </si>
  <si>
    <t>drewniany</t>
  </si>
  <si>
    <t>drewniana, pokryta dachówką ceramiczną</t>
  </si>
  <si>
    <t>stadion + budynek – 1975 r. boisko – 2006 r.</t>
  </si>
  <si>
    <t>budynek murowany</t>
  </si>
  <si>
    <t>żelbetowe WPS</t>
  </si>
  <si>
    <t>żelbetowe płyty</t>
  </si>
  <si>
    <t>n.d.</t>
  </si>
  <si>
    <t>2010 r.</t>
  </si>
  <si>
    <t>murowana</t>
  </si>
  <si>
    <t>rozbudowa + przebudowa 2011 r.</t>
  </si>
  <si>
    <t>betonowa, drewniana</t>
  </si>
  <si>
    <t>Żelbetowe monolityczne, krzyżowo zbrojone siatkami zgrzewanymi</t>
  </si>
  <si>
    <t>więźba dachowa krokwiowo-jętkowa, ze ścianami stolcowymi, częściowo z płatwami stalowymi Herb200</t>
  </si>
  <si>
    <t>dachówka</t>
  </si>
  <si>
    <t>Budynek mieszkalny ul. Konstytucji 3 Maja 24</t>
  </si>
  <si>
    <t>Skocznia Narciarska „ORLINEK”</t>
  </si>
  <si>
    <t>2000 r.</t>
  </si>
  <si>
    <t>stalowa</t>
  </si>
  <si>
    <t>Maszt wieżowy do fotoradaru z fundamentem x 2</t>
  </si>
  <si>
    <t>Telewizyjna stacja transmisyjna</t>
  </si>
  <si>
    <t>Wiaty przystankowe i handlowe</t>
  </si>
  <si>
    <t>Oświetlenie</t>
  </si>
  <si>
    <t>Boisko sportowe ul. Skalna</t>
  </si>
  <si>
    <t>Pług wirnikowy PWF-1500 z wałem napędowym</t>
  </si>
  <si>
    <t>Dźwig osobowy przy skoczni narciarskiej</t>
  </si>
  <si>
    <t>Ratrak</t>
  </si>
  <si>
    <t>Wyposażenie i urządzenia</t>
  </si>
  <si>
    <t>2.</t>
  </si>
  <si>
    <t>Miejski Ośrodek Pomocy Społecznej w Karpaczu</t>
  </si>
  <si>
    <t>Budynek,  ul. Krótka 4a, ubezpiecza właściciel - Urząd Miasta</t>
  </si>
  <si>
    <t>nie dotyczy</t>
  </si>
  <si>
    <t>nie dotyczy </t>
  </si>
  <si>
    <t>3.</t>
  </si>
  <si>
    <t>Miejska Biblioteka Publiczna w Karpaczu</t>
  </si>
  <si>
    <t>Karpaczańskie Centrum Kultury - ul. Kolejowa 3 - ubezpiecza właściciel - Urząd Miasta</t>
  </si>
  <si>
    <t>4.</t>
  </si>
  <si>
    <t>Miejskie Muzeum Zabawek ze zbiorów Henryka Tomaszewskiego</t>
  </si>
  <si>
    <t>Zbiory muzealne</t>
  </si>
  <si>
    <t>5.</t>
  </si>
  <si>
    <t>Budynek użyteczności publicznej ul. Łączna 2</t>
  </si>
  <si>
    <t>1997, 2005</t>
  </si>
  <si>
    <t>murowane, pustak ceramiczny</t>
  </si>
  <si>
    <t>żelbet prefabrykowany typ Terriva</t>
  </si>
  <si>
    <t>6.</t>
  </si>
  <si>
    <t>7.</t>
  </si>
  <si>
    <t>Przedszkole w Karpaczu</t>
  </si>
  <si>
    <t>cegła pełna</t>
  </si>
  <si>
    <t>żelbeton typ WPS</t>
  </si>
  <si>
    <t>konstrukcja drewniana</t>
  </si>
  <si>
    <t>dachówka ceramiczna</t>
  </si>
  <si>
    <t>Budynek mieszkalny, Boczna 1</t>
  </si>
  <si>
    <t>Budynek mieszkalny, Dolna 9A</t>
  </si>
  <si>
    <t>Budynek mieszkalny, Granitowa 5</t>
  </si>
  <si>
    <t>Budynek mieszkalny, Kolejowa 15</t>
  </si>
  <si>
    <t>Budynek mieszkalny, Konstytucji 3-go Maja 8</t>
  </si>
  <si>
    <t>Budynek mieszkalny, Nad Łomnicą 6</t>
  </si>
  <si>
    <t>Budynek mieszkalny, Nad Łomnicą 18</t>
  </si>
  <si>
    <t>Budynek mieszkalny, Partyzantów 7</t>
  </si>
  <si>
    <t>Budynek mieszkalny, Karkonoska 39a</t>
  </si>
  <si>
    <t>Suma ubezpieczenia</t>
  </si>
  <si>
    <t>1. Gmina Karpacz</t>
  </si>
  <si>
    <t xml:space="preserve">2. Miejski Ośrodek Pomocy Społecznej </t>
  </si>
  <si>
    <t>3. Miejska Biblioteka Publiczna</t>
  </si>
  <si>
    <t>4. Miejskie Muzeum Zabawek ze zbiorów Henryka Tomaszewskiego</t>
  </si>
  <si>
    <t>Sprzęt elektroniczny stacjonarny</t>
  </si>
  <si>
    <t>Monitoring</t>
  </si>
  <si>
    <t>Radiolinia</t>
  </si>
  <si>
    <t>Fotoradar z wyposażeniem</t>
  </si>
  <si>
    <t>Sprzęt elektroniczny przenośny</t>
  </si>
  <si>
    <t>Kserokopiarki, urządzenia wielofunkcyjne</t>
  </si>
  <si>
    <t>Kasa fiskalna</t>
  </si>
  <si>
    <t>System alarmowy</t>
  </si>
  <si>
    <t>Aparaty fotograficzne</t>
  </si>
  <si>
    <t>RAZEM</t>
  </si>
  <si>
    <t>PODSUMOWANIE</t>
  </si>
  <si>
    <t>Urządzenia do monitoringu</t>
  </si>
  <si>
    <t>Audioprzewodnik</t>
  </si>
  <si>
    <t>5. Zespół Szkół</t>
  </si>
  <si>
    <t>6. Przedszkole w Karpaczu</t>
  </si>
  <si>
    <t>Zespół Szkół</t>
  </si>
  <si>
    <t>Miejski Zakład Gospodarki Komunalnej</t>
  </si>
  <si>
    <t>7. Miejski Zakład Gospodarki Komunalnej</t>
  </si>
  <si>
    <t>Scaner Hp Scanjet N6310</t>
  </si>
  <si>
    <t>Skaner canon</t>
  </si>
  <si>
    <t>Drukarka HP P3015Dn</t>
  </si>
  <si>
    <t>Monitor LG Flatron</t>
  </si>
  <si>
    <t>Drukarka color Laserjest</t>
  </si>
  <si>
    <t>Drukarka HP P3015DN</t>
  </si>
  <si>
    <t>Moduł bateryjny MbKR 19214</t>
  </si>
  <si>
    <t>Router Netasq UTM U70S</t>
  </si>
  <si>
    <t>Scaner HP</t>
  </si>
  <si>
    <t>Wartość</t>
  </si>
  <si>
    <t>Drukarka</t>
  </si>
  <si>
    <t>Monitoring parku miejskiego</t>
  </si>
  <si>
    <t xml:space="preserve">Kaplica na cmentarzu komunalnym </t>
  </si>
  <si>
    <t>Oczyszczalnia ścieków ul. Partyzantów</t>
  </si>
  <si>
    <t>Ujęcie wody Wielki Staw</t>
  </si>
  <si>
    <t>Zbiornik wody pitnej Osiedle Skalne</t>
  </si>
  <si>
    <t>Zbiornik wody pitnej ul. Zamkowa</t>
  </si>
  <si>
    <t>Zbiornik wody pitnej Orlinek</t>
  </si>
  <si>
    <t>Ujęcie wody pitnej Śląski Dom</t>
  </si>
  <si>
    <t>Tunel ul. Parkowa</t>
  </si>
  <si>
    <t>Nagłośnienie kaplicy cmentarnej</t>
  </si>
  <si>
    <t>Stróżówki przy parkingach (1 szt. - ul Parkowa, 1 szt. - ul. Świętokrzyska)</t>
  </si>
  <si>
    <t>Kocioł żeliwny, ul. Obrońców Pokoju 2A</t>
  </si>
  <si>
    <t>Załącznik nr 2 do wniosku z dnia 23.02.2014 r. Miasto Karpacz "Sprzęt elektroniczny"</t>
  </si>
  <si>
    <t>Załącznik nr 2 do wniosku z dnia 23.02.2014 r. Miasto Karpacz "Mienie"</t>
  </si>
  <si>
    <t>Hala warsztatowa, ul. Obrońców pokoju 2A pow. 290 m^2</t>
  </si>
  <si>
    <t>Łącznik budynku A i B 50 m^2</t>
  </si>
  <si>
    <t>Zestaw komputerowy</t>
  </si>
  <si>
    <t>Sprzęt elektroniczny od MSWIA</t>
  </si>
  <si>
    <t>Siedziba MZGKiM, ul. Obrońców pokoju 2A pow. bud. A 437m^2 i B231,2 m^2 w tym stolarnia</t>
  </si>
  <si>
    <t>Wyposażenie i urządzenia pozostałe</t>
  </si>
  <si>
    <t>Sprzęt elektroniczny według wykazu</t>
  </si>
  <si>
    <t>Nr inwentarzowy</t>
  </si>
  <si>
    <t>Nazwa</t>
  </si>
  <si>
    <t>Rok</t>
  </si>
  <si>
    <t>Miejsce</t>
  </si>
  <si>
    <t>Modernizacja</t>
  </si>
  <si>
    <t>Stacjonarny</t>
  </si>
  <si>
    <t>Urząd Miejski Karpacz</t>
  </si>
  <si>
    <t>Urząd Miejski Karpacz Budynek B</t>
  </si>
  <si>
    <t>UMK/491/013/10</t>
  </si>
  <si>
    <t>Przenośny</t>
  </si>
  <si>
    <t>Notebook ASUS K50IJ</t>
  </si>
  <si>
    <t>UMK/491/014/10</t>
  </si>
  <si>
    <t>Urząd Miejski Karpacz Budynek A</t>
  </si>
  <si>
    <t>UMK/491/001/10</t>
  </si>
  <si>
    <t>17"LCD std 5ms 50000: czarny SM743N</t>
  </si>
  <si>
    <t>Urząd Miejski Karpacz Budynek C</t>
  </si>
  <si>
    <t>UMK/491/002/10</t>
  </si>
  <si>
    <t>17"LCD std 5ms 50000:1 czarny SM743N</t>
  </si>
  <si>
    <t>UMK/491/003/10</t>
  </si>
  <si>
    <t>Serwer ML 150G6</t>
  </si>
  <si>
    <t>UMK/491/004/10</t>
  </si>
  <si>
    <t>Skaner Mustek ScanExpress A3</t>
  </si>
  <si>
    <t>UMK/491/005/10</t>
  </si>
  <si>
    <t>Wacom Bamboo Pen &amp; Touch</t>
  </si>
  <si>
    <t>UMK/491/012/10</t>
  </si>
  <si>
    <t>Drukarka laser HP CP 5225 A3</t>
  </si>
  <si>
    <t>UMK/491/015/10</t>
  </si>
  <si>
    <t>Hot Spot 1</t>
  </si>
  <si>
    <t>UMK/491/016/10</t>
  </si>
  <si>
    <t>Hot spot 2</t>
  </si>
  <si>
    <t>UMK/491/017/10</t>
  </si>
  <si>
    <t>Hot Spot 3</t>
  </si>
  <si>
    <t>UMK/491/006/11</t>
  </si>
  <si>
    <t>Notebook ASUS K52F</t>
  </si>
  <si>
    <t>UMK/491/001/11</t>
  </si>
  <si>
    <t>Skaner</t>
  </si>
  <si>
    <t>UMK/491/003/11</t>
  </si>
  <si>
    <t>Monitor LCD</t>
  </si>
  <si>
    <t>UMK/491/004/11</t>
  </si>
  <si>
    <t>UMK/491/002/11</t>
  </si>
  <si>
    <t>Serwer Plików NAS Synology</t>
  </si>
  <si>
    <t>UMK/491/001/12</t>
  </si>
  <si>
    <t>Drukarka HP LJ 500 Color</t>
  </si>
  <si>
    <t>UMK/491/005/12</t>
  </si>
  <si>
    <t>Drukarka XEROX PHASER 3010</t>
  </si>
  <si>
    <t>UMK/491/006/12</t>
  </si>
  <si>
    <t>UMK/491/007/12</t>
  </si>
  <si>
    <t>UMK/491/008/12</t>
  </si>
  <si>
    <t>Skaner EPSON Perfection V33</t>
  </si>
  <si>
    <t>UMK/491/009/12</t>
  </si>
  <si>
    <t>UMK/491/010/12</t>
  </si>
  <si>
    <t>Router Huawei</t>
  </si>
  <si>
    <t>UMK/491/011/12</t>
  </si>
  <si>
    <t>Serwer Actina Solar 100S5</t>
  </si>
  <si>
    <t>UMK/491/014/12</t>
  </si>
  <si>
    <t>Czytnik kart</t>
  </si>
  <si>
    <t>UMK/491/015/12</t>
  </si>
  <si>
    <t>Czytnik kart z pinpad</t>
  </si>
  <si>
    <t>UMK/491/016/12</t>
  </si>
  <si>
    <t>UMK/491/018/12</t>
  </si>
  <si>
    <t>Switch D-Link DES 1005D</t>
  </si>
  <si>
    <t>UMK/491/019/12</t>
  </si>
  <si>
    <t>Komputer PC PC2 Aer ZMOKU</t>
  </si>
  <si>
    <t>UMK/491/020/12</t>
  </si>
  <si>
    <t>Monitor Asus VW196DL</t>
  </si>
  <si>
    <t>UMK/491/017/12</t>
  </si>
  <si>
    <t>UMK/491/003/12</t>
  </si>
  <si>
    <t>Notebook Lenovo</t>
  </si>
  <si>
    <t>UMK/491/004/12</t>
  </si>
  <si>
    <t>UMK/491/022/12</t>
  </si>
  <si>
    <t>UPS Fideltronik Lupus</t>
  </si>
  <si>
    <t>UMK/491/027/12</t>
  </si>
  <si>
    <t>Teren Gminy Karpacz</t>
  </si>
  <si>
    <t>UMK/491/030/12</t>
  </si>
  <si>
    <t>Informacja Turystyczna w Karpaczu</t>
  </si>
  <si>
    <t>UMK/491/031/12</t>
  </si>
  <si>
    <t>Monitor Asus VS198D</t>
  </si>
  <si>
    <t>UMK/491/033/12</t>
  </si>
  <si>
    <t>UMK/491/034/12</t>
  </si>
  <si>
    <t>UMK/491/036/12</t>
  </si>
  <si>
    <t>UMK/491/037/12</t>
  </si>
  <si>
    <t>UMK/491/027/13</t>
  </si>
  <si>
    <t>UMK/491/009/13</t>
  </si>
  <si>
    <t>UMK/491/016/13</t>
  </si>
  <si>
    <t>UMK/491/017/13</t>
  </si>
  <si>
    <t>Skaner Canon</t>
  </si>
  <si>
    <t>UMK/491/019/13</t>
  </si>
  <si>
    <t>UMK/491/006/13</t>
  </si>
  <si>
    <t>UMK/491/007/13</t>
  </si>
  <si>
    <t>UMK/491/008/13</t>
  </si>
  <si>
    <t>UMK/491/005/13</t>
  </si>
  <si>
    <t>UMK/491/002/13</t>
  </si>
  <si>
    <t>UMK/491/024/13</t>
  </si>
  <si>
    <t>UMK/491/021/13</t>
  </si>
  <si>
    <t>UMK/491/022/13</t>
  </si>
  <si>
    <t>UMK/491/026/13</t>
  </si>
  <si>
    <t>UMK/491/020/13</t>
  </si>
  <si>
    <t>UMK/491/001/14</t>
  </si>
  <si>
    <t>UMK/491/007/14</t>
  </si>
  <si>
    <t>UMK/491/002/07</t>
  </si>
  <si>
    <t>UMK/491/146/07</t>
  </si>
  <si>
    <t>UMK/491/182/07</t>
  </si>
  <si>
    <t>UMK/491/136/07</t>
  </si>
  <si>
    <t>UMK/491/005/07</t>
  </si>
  <si>
    <t>UMK/491/003/08</t>
  </si>
  <si>
    <t>UMK/491/004/08</t>
  </si>
  <si>
    <t>Kserokopiarka Ricoh 3025</t>
  </si>
  <si>
    <t>UMK/803/001/13</t>
  </si>
  <si>
    <t>Kserokopiarka Kyocera KM</t>
  </si>
  <si>
    <t>Sprzęt elektroniczny UMK -  do 5 lat i starszy [Urząd Miejski Karpacz]</t>
  </si>
  <si>
    <t>Klas.rodz.</t>
  </si>
  <si>
    <t>Wartość pocz.</t>
  </si>
  <si>
    <t>Stan posiadania</t>
  </si>
  <si>
    <t>Rodzaj mienia</t>
  </si>
  <si>
    <t>LOKALIZATOR PRZYŁĄCZY</t>
  </si>
  <si>
    <t>APORT</t>
  </si>
  <si>
    <t>WYPOSAŻENIE</t>
  </si>
  <si>
    <t>ZGRZEWARKA DOCZOŁOWA ZHCN-250E</t>
  </si>
  <si>
    <t>Spirala elektryczna z kpl spiral</t>
  </si>
  <si>
    <t>PLUG SNK 270 NR SERYJNY 1350 SCHMIDTSCHMIDT</t>
  </si>
  <si>
    <t>PLUG SNK 180 NR SERYJNY 988</t>
  </si>
  <si>
    <t>RUSZTOWANIE BUDOWLANE</t>
  </si>
  <si>
    <t>PŁUG DO ODŚNIEŻANIA LSR VARIANT III</t>
  </si>
  <si>
    <t>PIASKARKA RIEWE 1503 ELML</t>
  </si>
  <si>
    <t>MŁOT EH-23/230+ AGREGAT PRĄDU GV-5000</t>
  </si>
  <si>
    <t>ZESTAW DO SZALOWANIA WYKOPOW – SZT.2</t>
  </si>
  <si>
    <t>ODKURZACZ SOALINOWY BEARTCAT WV190SXE</t>
  </si>
  <si>
    <t>ODCENIEŻARKA HUSQVARNA – WIRNIKOWA</t>
  </si>
  <si>
    <t>PŁUG DO ODŚNIEŻANIA SP160+UCHWYT (UŻYWANY)</t>
  </si>
  <si>
    <t>KOMPRESOR 100L 1,5K</t>
  </si>
  <si>
    <t>UŻYWANE URZĄDZENIE DO WYTWARZANIA SOLANKI S 2000 S</t>
  </si>
  <si>
    <t>AGREGAT PRADOTWORCZY FH7220s</t>
  </si>
  <si>
    <t>POMPA DO WODY PT 3A 0006730 Z WĘŻEM SSĄCYM</t>
  </si>
  <si>
    <t>POMPA PRZEPONOWA CAF1N1 Z WĘŻEM</t>
  </si>
  <si>
    <t>POMPA GŁĘBINOWA NR. FABR.00767</t>
  </si>
  <si>
    <t>POMPA GŁĘBINOWA GBC 3.13.11120.4.336.1 Z SILNIKIEM</t>
  </si>
  <si>
    <t>AGREGAT SPAWALNICZY SILNIK NR 371333 /</t>
  </si>
  <si>
    <t>ZAMIATARKA Z WYPOSAŻENIEM</t>
  </si>
  <si>
    <t>MŁOT WYBURZENIOWY</t>
  </si>
  <si>
    <t>SKOCZEK 557 A SKOCZEK PP</t>
  </si>
  <si>
    <t>WYCINARKA SZCZELIN SM</t>
  </si>
  <si>
    <t>ZAGESZCZARKA UC 17 WÓZEK UB STOPA BOMAG 65/4</t>
  </si>
  <si>
    <t>UŻYWANA POSYPYWARKA NIDO 90 NR SERYJNY 2573 SCHMID</t>
  </si>
  <si>
    <t>POJAZD</t>
  </si>
  <si>
    <t>ROZDRABNIACZ DO GAŁĘZI HJ 4M</t>
  </si>
  <si>
    <t>ZESPÓŁ KOSZĄCY COMBI 122- V</t>
  </si>
  <si>
    <t>ORKAN 70 URZĄDZENIE WYSOKOCIS.DO CZY SZCZ. KANALIZAC</t>
  </si>
  <si>
    <t>PRZEPYCHACZ K-60SE A-25</t>
  </si>
  <si>
    <t>PRZEPYCZACZ K-1500SP 230V SE+ 2SZT., SPRĘŻYNA 3/8"</t>
  </si>
  <si>
    <t>MYJKA KARCHER HDS-650-4M</t>
  </si>
  <si>
    <t>KONTENERY KP7 SZT.4 KP6 SZT. 1</t>
  </si>
  <si>
    <t>KONTENER METAL. TYPU KO-7/WYM.WEWN. 3,4X1,7X1,2</t>
  </si>
  <si>
    <t>RIDER DO ODŚNIEŻANIA CHODNIKÓW+SZCZOTKI+DMUCHAWA</t>
  </si>
  <si>
    <t>ZAMIATARKA OCP-600/2100</t>
  </si>
  <si>
    <t>POSYPYWARKA STRATOS BASIC 40 VCX</t>
  </si>
  <si>
    <t>ZAMIATARKA KOMPAKTOWA SCHMIDT</t>
  </si>
  <si>
    <t>MASZYNY</t>
  </si>
  <si>
    <t>RIDER PT26D + WYPOSAŻENIE</t>
  </si>
  <si>
    <t>MINI TRAKTOREK OGRODNICZY KUBOTA GL23DTDT, NR 2622</t>
  </si>
  <si>
    <t>APARAT DO NAWIERCANIA RUR KPL.NR 5800 W KASECIE</t>
  </si>
  <si>
    <t>PŁÓG ODŚNIEŻNY SNK30 VPZ</t>
  </si>
  <si>
    <t>Odkurzacz VAC 04</t>
  </si>
  <si>
    <t>544/1</t>
  </si>
  <si>
    <t>PIŁA TARCZOWA DO DREWNA Z SILNIKIEM</t>
  </si>
  <si>
    <t>544/2</t>
  </si>
  <si>
    <t>Frezarka do drewna</t>
  </si>
  <si>
    <t>544/3</t>
  </si>
  <si>
    <t>Szlifierka do drewna</t>
  </si>
  <si>
    <t>544/4</t>
  </si>
  <si>
    <t>Strugarka grobooeciowa do drewna</t>
  </si>
  <si>
    <t>604/003</t>
  </si>
  <si>
    <t>URZĄDZENIE DYSTRYBUCYJNE</t>
  </si>
  <si>
    <t>640/1</t>
  </si>
  <si>
    <t>PODNOŚNIK HYDRAULICZNY</t>
  </si>
  <si>
    <t>UMK/211/002/09</t>
  </si>
  <si>
    <t>Urządzenie do inspekcji sieci kanalizacyjnej - zestaw do monitoringu kanalizacji RTE_70/800 K-01000010</t>
  </si>
  <si>
    <t xml:space="preserve">Wykaz mienia - MZGK </t>
  </si>
  <si>
    <t>Mienie według wykazu w załączeniu</t>
  </si>
  <si>
    <t>Hydranty: 22  podziemne, 196  naziemne. Szacunkowy koszt jednego 1.000 zł</t>
  </si>
  <si>
    <t>Ulica</t>
  </si>
  <si>
    <t>Wartość odtworzeniowa</t>
  </si>
  <si>
    <t>Liczba lokali</t>
  </si>
  <si>
    <t>Ognioodporność</t>
  </si>
  <si>
    <t>Rok budowy</t>
  </si>
  <si>
    <t>Powierzchnia użytkowa m2</t>
  </si>
  <si>
    <t>Liczba kondygnacji</t>
  </si>
  <si>
    <t>Rodzaj konstrukcji</t>
  </si>
  <si>
    <t>Rodzaj pokrycia dachowego</t>
  </si>
  <si>
    <t>Opis/ informacje dodatkowe</t>
  </si>
  <si>
    <t>Wspólnota Mieszkaniowa - Dolna 14</t>
  </si>
  <si>
    <t>Dolna 14</t>
  </si>
  <si>
    <t>mieszana</t>
  </si>
  <si>
    <t>papa</t>
  </si>
  <si>
    <t>-</t>
  </si>
  <si>
    <t>Wspólnota Mieszkaniowa - Gimnazjalna 15</t>
  </si>
  <si>
    <t>Gimnazjalna 15</t>
  </si>
  <si>
    <t>Wspólnota Mieszkaniowa - Grzybowa 5</t>
  </si>
  <si>
    <t>Grzybowa 5</t>
  </si>
  <si>
    <t>pł. eter.</t>
  </si>
  <si>
    <t>Wspólnota Mieszkaniowa - Kamienna 2</t>
  </si>
  <si>
    <t>Kamienna 2</t>
  </si>
  <si>
    <t>mieszane</t>
  </si>
  <si>
    <t>lok. k. gaz</t>
  </si>
  <si>
    <t>Wspólnota Mieszkaniowa - Kamienna 3</t>
  </si>
  <si>
    <t>Kamienna 3</t>
  </si>
  <si>
    <t>blacha</t>
  </si>
  <si>
    <t>Wspólnota Mieszkaniowa - Karkonoska 19</t>
  </si>
  <si>
    <t>Karkonoska 19</t>
  </si>
  <si>
    <t>bl. + papa</t>
  </si>
  <si>
    <t>Wspólnota Mieszkaniowa - Karkonoska 2</t>
  </si>
  <si>
    <t>Karkonoska 2</t>
  </si>
  <si>
    <t>Wspólnota Mieszkaniowa - Karkonoska 29</t>
  </si>
  <si>
    <t>Karkonoska 29</t>
  </si>
  <si>
    <t>bl. + pł. et.</t>
  </si>
  <si>
    <t>Wspólnota Mieszkaniowa - Karkonoska 30</t>
  </si>
  <si>
    <t>Karkonoska 30</t>
  </si>
  <si>
    <t>Wspólnota Mieszkaniowa - Karkonoska 32</t>
  </si>
  <si>
    <t>Karkonoska 32</t>
  </si>
  <si>
    <t>łupek</t>
  </si>
  <si>
    <t>Wspólnota Mieszkaniowa - Karkonoska 34</t>
  </si>
  <si>
    <t>Karkonoska 34</t>
  </si>
  <si>
    <t>papa,łupek</t>
  </si>
  <si>
    <t>Wspólnota Mieszkaniowa - Karkonoska 37</t>
  </si>
  <si>
    <t>Karkonoska 37</t>
  </si>
  <si>
    <t>Wspólnota Mieszkaniowa - Karkonoska 39</t>
  </si>
  <si>
    <t>Karkonoska 39</t>
  </si>
  <si>
    <t>papa + pł.</t>
  </si>
  <si>
    <t>Wspólnota Mieszkaniowa - Karkonoska 41</t>
  </si>
  <si>
    <t>Karkonoska 41</t>
  </si>
  <si>
    <t>Wspólnota Mieszkaniowa - Karkonoska 5</t>
  </si>
  <si>
    <t>Karkonoska 5</t>
  </si>
  <si>
    <t>Wspólnota Mieszkaniowa - Karkonoska 53</t>
  </si>
  <si>
    <t>Karkonoska 53</t>
  </si>
  <si>
    <t>pł. łupk.</t>
  </si>
  <si>
    <t>Wspólnota Mieszkaniowa - Karkonoska 54</t>
  </si>
  <si>
    <t>Karkonoska 54</t>
  </si>
  <si>
    <t>Wspólnota Mieszkaniowa - Kolejowa 1</t>
  </si>
  <si>
    <t>Kolejowa 1</t>
  </si>
  <si>
    <t>Wspólnota Mieszkaniowa - Kolejowa 12</t>
  </si>
  <si>
    <t>Kolejowa 12</t>
  </si>
  <si>
    <t>papa + pł. et.</t>
  </si>
  <si>
    <t>Wspólnota Mieszkaniowa - Kolejowa 2</t>
  </si>
  <si>
    <t>Kolejowa 2</t>
  </si>
  <si>
    <t>Wspólnota Mieszkaniowa - Kolejowa 6</t>
  </si>
  <si>
    <t>Kolejowa 6</t>
  </si>
  <si>
    <t>Wspólnota Mieszkaniowa - Komuny Paryskiej 3</t>
  </si>
  <si>
    <t>Komuny Paryskiej 3</t>
  </si>
  <si>
    <t>Wspólnota Mieszkaniowa - Konopnickiej 5</t>
  </si>
  <si>
    <t>Konopnickiej 5</t>
  </si>
  <si>
    <t>ceramiczna</t>
  </si>
  <si>
    <t>Wspólnota Mieszkaniowa - Konstytucji 3-go  Maja 20</t>
  </si>
  <si>
    <t>Konstytucji 3-go  Maja 20</t>
  </si>
  <si>
    <t>Wspólnota Mieszkaniowa - Konstytucji 3-go  Maja 21</t>
  </si>
  <si>
    <t>Konstytucji 3-go  Maja 21</t>
  </si>
  <si>
    <t>Wspólnota Mieszkaniowa - Konstytucji 3-go  Maja 25</t>
  </si>
  <si>
    <t>Konstytucji 3-go  Maja 25</t>
  </si>
  <si>
    <t>Wspólnota Mieszkaniowa - Konstytucji 3-go  Maja 32</t>
  </si>
  <si>
    <t>Konstytucji 3-go  Maja 32</t>
  </si>
  <si>
    <t>Wspólnota Mieszkaniowa - Konstytucji 3-go  Maja 33</t>
  </si>
  <si>
    <t>Konstytucji 3-go  Maja 33</t>
  </si>
  <si>
    <t>Wspólnota Mieszkaniowa - Konstytucji 3-go  Maja 35</t>
  </si>
  <si>
    <t>Konstytucji 3-go  Maja 35</t>
  </si>
  <si>
    <t>Wspólnota Mieszkaniowa - Konstytucji 3-go  Maja 41</t>
  </si>
  <si>
    <t>Konstytucji 3-go  Maja 41</t>
  </si>
  <si>
    <t>Wspólnota Mieszkaniowa - Konstytucji 3-go  Maja 45</t>
  </si>
  <si>
    <t>Konstytucji 3-go  Maja 45</t>
  </si>
  <si>
    <t>Wspólnota Mieszkaniowa - Konstytucji 3-go  Maja 57</t>
  </si>
  <si>
    <t>Konstytucji 3-go  Maja 57</t>
  </si>
  <si>
    <t>Wspólnota Mieszkaniowa - Konstytucji 3-go  Maja 63</t>
  </si>
  <si>
    <t>Konstytucji 3-go  Maja 63</t>
  </si>
  <si>
    <t>Wspólnota Mieszkaniowa - Konstytucji 3-go  Maja 64</t>
  </si>
  <si>
    <t>Konstytucji 3-go  Maja 64</t>
  </si>
  <si>
    <t>Wspólnota Mieszkaniowa - Konstytucji 3-go  Maja 68</t>
  </si>
  <si>
    <t>Konstytucji 3-go  Maja 68</t>
  </si>
  <si>
    <t>Wspólnota Mieszkaniowa - Konstytucji 3-go  Maja 72</t>
  </si>
  <si>
    <t>Konstytucji 3-go  Maja 72</t>
  </si>
  <si>
    <t>Wspólnota Mieszkaniowa - Konstytucji 3-go  Maja 75</t>
  </si>
  <si>
    <t>Konstytucji 3-go  Maja 75</t>
  </si>
  <si>
    <t>Wspólnota Mieszkaniowa - Konstytucji 3-go  Maja 78</t>
  </si>
  <si>
    <t>Konstytucji 3-go  Maja 78</t>
  </si>
  <si>
    <t>Wspólnota Mieszkaniowa - Konstytucji 3-go Maja 15</t>
  </si>
  <si>
    <t>Konstytucji 3-go Maja 15</t>
  </si>
  <si>
    <t>Wspólnota Mieszkaniowa - Kościelna 2</t>
  </si>
  <si>
    <t>Kościelna 2</t>
  </si>
  <si>
    <t>Wspólnota Mieszkaniowa - Kościuszki 7</t>
  </si>
  <si>
    <t>Kościuszki 7</t>
  </si>
  <si>
    <t>Wspólnota Mieszkaniowa - Kowarska 2</t>
  </si>
  <si>
    <t>Kowarska 2</t>
  </si>
  <si>
    <t>Wspólnota Mieszkaniowa - Kowarska 4</t>
  </si>
  <si>
    <t>Kowarska 4</t>
  </si>
  <si>
    <t>Wspólnota Mieszkaniowa - Kowarska 5</t>
  </si>
  <si>
    <t>Kowarska 5</t>
  </si>
  <si>
    <t>Wspólnota Mieszkaniowa - Krótka 2</t>
  </si>
  <si>
    <t>Krótka 2</t>
  </si>
  <si>
    <t>Wspólnota Mieszkaniowa - Krótka 5</t>
  </si>
  <si>
    <t>Krótka 5</t>
  </si>
  <si>
    <t>Wspólnota Mieszkaniowa - Linowa 5</t>
  </si>
  <si>
    <t>Linowa 5</t>
  </si>
  <si>
    <t>lok. k. gaz.</t>
  </si>
  <si>
    <t>Wspólnota Mieszkaniowa - Mickiewicza 1</t>
  </si>
  <si>
    <t>Mickiewicza 1</t>
  </si>
  <si>
    <t>Wspólnota Mieszkaniowa - Mickiewicza 5A</t>
  </si>
  <si>
    <t>Mickiewicza 5A</t>
  </si>
  <si>
    <t>Wspólnota Mieszkaniowa - Mickiewicza 7</t>
  </si>
  <si>
    <t>Mickiewicza 7</t>
  </si>
  <si>
    <t>Wspólnota Mieszkaniowa - Myśliwska 10</t>
  </si>
  <si>
    <t>Myśliwska 10</t>
  </si>
  <si>
    <t>Wspólnota Mieszkaniowa - Nad Łomnicą 11</t>
  </si>
  <si>
    <t>Nad Łomnicą 11</t>
  </si>
  <si>
    <t>Wspólnota Mieszkaniowa - Nad Łomnicą 13</t>
  </si>
  <si>
    <t>Nad Łomnicą 13</t>
  </si>
  <si>
    <t>Wspólnota Mieszkaniowa - Nad Łomnicą 16</t>
  </si>
  <si>
    <t>Nad Łomnicą 16</t>
  </si>
  <si>
    <t>Wspólnota Mieszkaniowa - Nad Łomnicą 20</t>
  </si>
  <si>
    <t>Nad Łomnicą 20</t>
  </si>
  <si>
    <t>Wspólnota Mieszkaniowa - Nad Łomnicą 22</t>
  </si>
  <si>
    <t>Nad Łomnicą 22</t>
  </si>
  <si>
    <t>Wspólnota Mieszkaniowa - Nad Łomnicą 24</t>
  </si>
  <si>
    <t>Nad Łomnicą 24</t>
  </si>
  <si>
    <t>Wspólnota Mieszkaniowa - Nad Łomnicą 3</t>
  </si>
  <si>
    <t>Nad Łomnicą 3</t>
  </si>
  <si>
    <t>Wspólnota Mieszkaniowa - Nad Łomnicą 32</t>
  </si>
  <si>
    <t>Nad Łomnicą 32</t>
  </si>
  <si>
    <t>Wspólnota Mieszkaniowa - Nadrzeczna 4</t>
  </si>
  <si>
    <t>Nadrzeczna 4</t>
  </si>
  <si>
    <t>Wspólnota Mieszkaniowa - Ogrodnicza 3</t>
  </si>
  <si>
    <t>Ogrodnicza 3</t>
  </si>
  <si>
    <t>Wspólnota Mieszkaniowa - Okrzei 4</t>
  </si>
  <si>
    <t>Okrzei 4</t>
  </si>
  <si>
    <t>Wspólnota Mieszkaniowa - Okrzei 6</t>
  </si>
  <si>
    <t>Okrzei 6</t>
  </si>
  <si>
    <t>Wspólnota Mieszkaniowa - Olimpijska 1</t>
  </si>
  <si>
    <t>Olimpijska 1</t>
  </si>
  <si>
    <t>Wspólnota Mieszkaniowa - Parkowa 4</t>
  </si>
  <si>
    <t>Parkowa 4</t>
  </si>
  <si>
    <t>Wspólnota Mieszkaniowa - Przemysłowa 4</t>
  </si>
  <si>
    <t>Przemysłowa 4</t>
  </si>
  <si>
    <t>Wspólnota Mieszkaniowa - Przemysłowa 5</t>
  </si>
  <si>
    <t>Przemysłowa 5</t>
  </si>
  <si>
    <t>Wspólnota Mieszkaniowa - Przew. Górskich 2</t>
  </si>
  <si>
    <t>Przew. Górskich 2</t>
  </si>
  <si>
    <t>Wspólnota Mieszkaniowa - Saneczkowa 4</t>
  </si>
  <si>
    <t>Saneczkowa 4</t>
  </si>
  <si>
    <t>Wspólnota Mieszkaniowa - Sikorskiego 189</t>
  </si>
  <si>
    <t>Sikorskiego 189</t>
  </si>
  <si>
    <t>Wspólnota Mieszkaniowa - Skłodowskiej - Curie 3</t>
  </si>
  <si>
    <t>Skłodowskiej - Curie 3</t>
  </si>
  <si>
    <t>Wspólnota Mieszkaniowa - Słowackiego 3</t>
  </si>
  <si>
    <t>Słowackiego 3</t>
  </si>
  <si>
    <t>Wspólnota Mieszkaniowa - Słowackiego 5</t>
  </si>
  <si>
    <t>Słowackiego 5</t>
  </si>
  <si>
    <t>Wspólnota Mieszkaniowa - Staszica 34</t>
  </si>
  <si>
    <t>Staszica 34</t>
  </si>
  <si>
    <t>Wspólnota Mieszkaniowa - Staszica 36</t>
  </si>
  <si>
    <t>Staszica 36</t>
  </si>
  <si>
    <t>Wspólnota Mieszkaniowa - Strażacka 2</t>
  </si>
  <si>
    <t>Strażacka 2</t>
  </si>
  <si>
    <t>Wspólnota Mieszkaniowa - Szkolna 2A</t>
  </si>
  <si>
    <t>Szkolna 2A</t>
  </si>
  <si>
    <t>Wspólnota Mieszkaniowa - Szkolna 5</t>
  </si>
  <si>
    <t>Szkolna 5</t>
  </si>
  <si>
    <t>Eternit, blacha, papa</t>
  </si>
  <si>
    <t>Wspólnota Mieszkaniowa - Wielkopolska 8</t>
  </si>
  <si>
    <t>Wielkopolska 8</t>
  </si>
  <si>
    <t>Wspólnota Mieszkaniowa - Wilcza 8</t>
  </si>
  <si>
    <t>Wilcza 8</t>
  </si>
  <si>
    <t>Wspólnota Mieszkaniowa - Wiosenna 2</t>
  </si>
  <si>
    <t>Wiosenna 2</t>
  </si>
  <si>
    <t>Wspólnota Mieszkaniowa - Wolna 1</t>
  </si>
  <si>
    <t>Wolna 1</t>
  </si>
  <si>
    <t>Wspólnota Mieszkaniowa - Wolna 2</t>
  </si>
  <si>
    <t>Wolna 2</t>
  </si>
  <si>
    <t>Wspólnota Mieszkaniowa - Wolna 3</t>
  </si>
  <si>
    <t>Wolna 3</t>
  </si>
  <si>
    <t>RAZEM:</t>
  </si>
  <si>
    <t>przełom XiX - XXw.</t>
  </si>
  <si>
    <t>murowane, cegła</t>
  </si>
  <si>
    <t>drewniane, pokryte dachówka ceramiczną</t>
  </si>
  <si>
    <t>stadion i budynek - 1975r., boisko - 2006r.</t>
  </si>
  <si>
    <t xml:space="preserve">ul. Krótka 4a - budynek (MOPS – ref. BO + Straż Miejska, Punkt Konsultacyjny ds Uzależnień + Świetlica Środowiskowa) </t>
  </si>
  <si>
    <t>rozbudowa i przebudowa 2011</t>
  </si>
  <si>
    <t>b.d.</t>
  </si>
  <si>
    <t>cegła</t>
  </si>
  <si>
    <t>żelbeton</t>
  </si>
  <si>
    <t>faxy, telefony</t>
  </si>
  <si>
    <t>Projektor</t>
  </si>
  <si>
    <t>Budynek szkoły podstawowej, ul. Konstytucji 3 Maja 48A</t>
  </si>
  <si>
    <t>1997-2005</t>
  </si>
  <si>
    <t>murowane</t>
  </si>
  <si>
    <t>Aparaty fotograficzne, kamery, projektory, telefony komórkowe</t>
  </si>
  <si>
    <t>Nagłośnienie</t>
  </si>
  <si>
    <t>Tablice i zestawy interaktywne</t>
  </si>
  <si>
    <t>centrala</t>
  </si>
  <si>
    <t>Sprzęt nagłośnieniowy i telewizor LCD</t>
  </si>
  <si>
    <t>Interaktywny park zabaw</t>
  </si>
  <si>
    <t>Siłownie zewnętrzne ul. Saneczkowa, Parkowa, Sadowa</t>
  </si>
  <si>
    <t>Boisko wielofunkcyjne ul. Karkonoska</t>
  </si>
  <si>
    <t>ul. Konstytucji 3 Maja 54 (budynek A) wraz z ogrodzeniem</t>
  </si>
  <si>
    <t>Plac zabaw ul. Saneczkowa</t>
  </si>
  <si>
    <t>Plac zabaw ul. Skalna</t>
  </si>
  <si>
    <t>Park przy wodospadzie</t>
  </si>
  <si>
    <t>Park przy Mieszku</t>
  </si>
  <si>
    <t>Cmentarz komunalny</t>
  </si>
  <si>
    <t>Ogrodzenia</t>
  </si>
  <si>
    <t>Biobloki</t>
  </si>
  <si>
    <t>Kocioł Żeliwny</t>
  </si>
  <si>
    <t>Przepust</t>
  </si>
  <si>
    <t>Mosty</t>
  </si>
  <si>
    <t>Rów odwadniający</t>
  </si>
  <si>
    <t>Komputer Celeron  2,53</t>
  </si>
  <si>
    <t>UMK/491/221/07</t>
  </si>
  <si>
    <t>Komputer Celeron 2,5 GHz</t>
  </si>
  <si>
    <t>UMK/491/054/07</t>
  </si>
  <si>
    <t>Komputer Celeron 2,2/2</t>
  </si>
  <si>
    <t>UMK/491/151/07</t>
  </si>
  <si>
    <t>UMK/491/112/07</t>
  </si>
  <si>
    <t>UMK/491/153/07</t>
  </si>
  <si>
    <t>Komputer C2.66GHz/512</t>
  </si>
  <si>
    <t>UMK/491/074/07</t>
  </si>
  <si>
    <t>Komputer C2.66GHz/160</t>
  </si>
  <si>
    <t>UMK/491/063/07</t>
  </si>
  <si>
    <t>Komputer Zetan</t>
  </si>
  <si>
    <t>UMK/491/159/07</t>
  </si>
  <si>
    <t>Komputer NTT</t>
  </si>
  <si>
    <t>UMK/491/022/07</t>
  </si>
  <si>
    <t>Komputer Connect 1 - zestaw A</t>
  </si>
  <si>
    <t>Komputer Connect 1 - zestaw B</t>
  </si>
  <si>
    <t>UMK/491/071/07</t>
  </si>
  <si>
    <t>UMK/491/094/07</t>
  </si>
  <si>
    <t>UMK/491/098/07</t>
  </si>
  <si>
    <t>UMK/491/107/07</t>
  </si>
  <si>
    <t>UMK/491/121/07</t>
  </si>
  <si>
    <t>UMK/491/156/07</t>
  </si>
  <si>
    <t>UMK/491/007/11</t>
  </si>
  <si>
    <t>Serwer Linksys</t>
  </si>
  <si>
    <t>UMK/491/008/11</t>
  </si>
  <si>
    <t>Komputer zestaw</t>
  </si>
  <si>
    <t>UMK/491/010/11</t>
  </si>
  <si>
    <t>Lenowvo model ThinkCentre M 58p monitor</t>
  </si>
  <si>
    <t>UMK/491/002/12</t>
  </si>
  <si>
    <t>Instalacja sieci komputerowej i telefonicznej</t>
  </si>
  <si>
    <t>Kamera</t>
  </si>
  <si>
    <t>UMK/491/028/12</t>
  </si>
  <si>
    <t>Serwer plików</t>
  </si>
  <si>
    <t>UMK/491/030/14</t>
  </si>
  <si>
    <t>Drukarka etykiet Brother E 550WVP</t>
  </si>
  <si>
    <t>Urządzenie wielofunkcyjne HP LaserJet Ent 700</t>
  </si>
  <si>
    <t>Serwer Synology</t>
  </si>
  <si>
    <t>UMK/491/021/14</t>
  </si>
  <si>
    <t>Serwer HP Proliant ML350P G8 2X</t>
  </si>
  <si>
    <t>UMK/491/031/14</t>
  </si>
  <si>
    <t>Monitor LG 29UB65-P IPS</t>
  </si>
  <si>
    <t>UMK/491/032/14</t>
  </si>
  <si>
    <t>UMK/491/033/14</t>
  </si>
  <si>
    <t>Notebook Dell L</t>
  </si>
  <si>
    <t>UMK/491/011/14</t>
  </si>
  <si>
    <t>Skaner Canon Lide</t>
  </si>
  <si>
    <t>UMK/491/001/15</t>
  </si>
  <si>
    <t>Monitor Eizo</t>
  </si>
  <si>
    <t>UMK/491/002/15</t>
  </si>
  <si>
    <t>UMK/491/003/15</t>
  </si>
  <si>
    <t>Routerboard CRS226-24G-2S+RM</t>
  </si>
  <si>
    <t>UMK/491/004/15</t>
  </si>
  <si>
    <t>UMK/491/005/15</t>
  </si>
  <si>
    <t xml:space="preserve">Drukarka HP Color LaserJet CP5225n </t>
  </si>
  <si>
    <t>UMK/491/006/15</t>
  </si>
  <si>
    <t>Drukarka HP LaserJet Pro 400 M401dn</t>
  </si>
  <si>
    <t>UMK/491/007/15</t>
  </si>
  <si>
    <t>Kserokopiarka RICOH Afcio</t>
  </si>
  <si>
    <t>Rodzaj</t>
  </si>
  <si>
    <t>Park ul. Nadrzeczna</t>
  </si>
  <si>
    <t>Park przy LIPIE SĄDOWEJ</t>
  </si>
  <si>
    <t>Ławki 40 sztuk.</t>
  </si>
  <si>
    <t>Kosze na śmieci 40 sztuk</t>
  </si>
  <si>
    <t>Projekty unijne</t>
  </si>
  <si>
    <t>Stacja Uzdatnia Wody wraz z Ujęciem wody „Majówka”</t>
  </si>
  <si>
    <t>ul. Konstytucji 3 Maja 48 A Sala sportowo-widowiskowa wraz z urządzeniem do przemieszczania się osób niepełnosprawnych</t>
  </si>
  <si>
    <t>Budynek „Karpaczańskie Centrum Kultury i Turystyki” ul. Kolejowa 3 wraz z urządzeniem do przemieszczania się osób niepełnosprawnych</t>
  </si>
  <si>
    <t>Plac zabaw ul. Kopernika</t>
  </si>
  <si>
    <t>Doposażenie parków</t>
  </si>
  <si>
    <t xml:space="preserve">Tor saneczkowy </t>
  </si>
  <si>
    <t>Pole namiotowe</t>
  </si>
  <si>
    <t>Oczyszczalnia ścieków ul. Nadrzeczna budynek i oczyszczalnia wraz z wyposażeniem</t>
  </si>
  <si>
    <t xml:space="preserve">Mur - parking ul. Obrońców Pokoju </t>
  </si>
  <si>
    <t>Szafki metalowe ubraniowe</t>
  </si>
  <si>
    <t>Dozorcówka</t>
  </si>
  <si>
    <t xml:space="preserve">PLUG MULTICAR M26 </t>
  </si>
  <si>
    <t>Nazwa jednostki</t>
  </si>
  <si>
    <t>Zabezpieczenia przeciwpożarowe</t>
  </si>
  <si>
    <t>Zabezpieczenia przeciw kradzieżowe</t>
  </si>
  <si>
    <t>Nie dotyczy</t>
  </si>
  <si>
    <t>okratowane okna budynku, system alarmujący służby z całodobową ochroną</t>
  </si>
  <si>
    <t>gaśnice lub agregaty (liczba:8), hydranty zewnętrzne (liczba: 2),  hydranty wewnętrzne (liczba: 2)</t>
  </si>
  <si>
    <t>co najmniej 2 zamki wielozastawkowe w każdych drzwiach zewnętrznych, system alarmujący służby z całodobową ochroną</t>
  </si>
  <si>
    <t>gaśnice lub agregaty (liczba:16), hydranty zewnętrzne (liczba: 2),  hydranty wewnętrzne (liczba: 4)</t>
  </si>
  <si>
    <t>Urządzenia sygnalizujące powstanie pożaru (sygnalizacja oddymiania), gaśnice lub agregaty (liczba:8), hydranty zewnętrzne, hydranty wewnętrzne (liczba: 4)</t>
  </si>
  <si>
    <t>gaśnice lub agregaty (liczba:14), hydranty wewnętrzne (liczba: 4)</t>
  </si>
  <si>
    <t>system alarmujący służby z całodobową ochroną</t>
  </si>
  <si>
    <t>gaśnice lub agregaty (liczba:6), hydranty zewnętrzne (liczba: 2),  hydranty wewnętrzne (liczba: 3)</t>
  </si>
  <si>
    <t>Zespół Szkół w Karpaczu - Gimnazjum im. Ratowników Górskich</t>
  </si>
  <si>
    <t>Zespół Szkół w Karpaczu - Szkoła Podstawowa</t>
  </si>
  <si>
    <t>Miejski Zakład Gospodarki Komunalnej Sp. z o.o.</t>
  </si>
  <si>
    <t>gaśnice i hydrant</t>
  </si>
  <si>
    <t>czujki ruchu połączone z firmą ochroniarską</t>
  </si>
  <si>
    <t>Plac zabaw ul. Sadowa</t>
  </si>
  <si>
    <t>Budynek przedszkola</t>
  </si>
  <si>
    <t>ul. Konstytucji 3 Maja 54a (budynek B)</t>
  </si>
  <si>
    <t>Garaż murowany ul. Konstytucji 3 Maja 54</t>
  </si>
  <si>
    <t>Sprzęt reporterski wramach projektu "Życie regionu w obuiektywie młodych"</t>
  </si>
  <si>
    <t>Ścieżki 3 sztuki - do zapory, wzdłuż wodospadu, i do Wangu - w ramach zadania "Via sacra"</t>
  </si>
  <si>
    <t>Tablice pamiątkowe 2 sztuki w ramach zadania "Transregio"</t>
  </si>
  <si>
    <t>Tablice pamiatkowe 5 sztuk w ramach zadania " Odnowa zdegradowanej substancji mieszkaniowej"</t>
  </si>
  <si>
    <t>Elementy szlaku górniczego w ramach zadania "Podziemne Karkonosze"</t>
  </si>
  <si>
    <t>Elementy z projektu Transkarkonosze (wyświetlacz, SIM, piktogramy kamienne)</t>
  </si>
  <si>
    <t>Elementy z projektu Zielone Karkonosze</t>
  </si>
  <si>
    <t>Park przy ul. Saneczkowej</t>
  </si>
  <si>
    <t>Plac zabaw ul. Karkonoska w tym "Młynek miłości"</t>
  </si>
  <si>
    <t>Elementy z projektu Via Sacra</t>
  </si>
  <si>
    <t xml:space="preserve">Elementy sprzętu reporterskiego w ramach zadania " Życie regionu w obiektywie młodych" - </t>
  </si>
  <si>
    <t xml:space="preserve">Wyposażenie ujęć wody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</si>
</sst>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3" fillId="0" borderId="0" xfId="0" applyFont="1"/>
    <xf numFmtId="44" fontId="3" fillId="0" borderId="0" xfId="1" applyFont="1"/>
    <xf numFmtId="0" fontId="4" fillId="2" borderId="0" xfId="0" applyFont="1" applyFill="1"/>
    <xf numFmtId="0" fontId="5" fillId="2" borderId="0" xfId="0" applyFont="1" applyFill="1"/>
    <xf numFmtId="44" fontId="5" fillId="2" borderId="0" xfId="1" applyFont="1" applyFill="1"/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4" fontId="5" fillId="3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1" applyFont="1" applyFill="1" applyBorder="1" applyAlignment="1">
      <alignment horizontal="right" vertical="center"/>
    </xf>
    <xf numFmtId="8" fontId="5" fillId="0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44" fontId="4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4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0" applyNumberFormat="1" applyFont="1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4" fontId="8" fillId="2" borderId="1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4" fontId="9" fillId="3" borderId="1" xfId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44" fontId="0" fillId="2" borderId="0" xfId="1" applyFont="1" applyFill="1" applyAlignment="1">
      <alignment vertical="center"/>
    </xf>
    <xf numFmtId="0" fontId="0" fillId="2" borderId="0" xfId="0" applyFont="1" applyFill="1"/>
    <xf numFmtId="0" fontId="10" fillId="2" borderId="0" xfId="0" applyFont="1" applyFill="1"/>
    <xf numFmtId="0" fontId="10" fillId="2" borderId="6" xfId="0" applyFont="1" applyFill="1" applyBorder="1"/>
    <xf numFmtId="164" fontId="6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2" borderId="0" xfId="0" applyFill="1" applyAlignment="1"/>
    <xf numFmtId="0" fontId="1" fillId="2" borderId="0" xfId="0" applyFont="1" applyFill="1"/>
    <xf numFmtId="44" fontId="1" fillId="2" borderId="0" xfId="1" applyFont="1" applyFill="1"/>
    <xf numFmtId="0" fontId="5" fillId="2" borderId="0" xfId="0" applyFont="1" applyFill="1" applyAlignment="1">
      <alignment wrapText="1"/>
    </xf>
    <xf numFmtId="44" fontId="1" fillId="2" borderId="0" xfId="0" applyNumberFormat="1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8" fontId="5" fillId="4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7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8" fontId="7" fillId="2" borderId="1" xfId="0" applyNumberFormat="1" applyFont="1" applyFill="1" applyBorder="1" applyAlignment="1">
      <alignment horizontal="right" vertical="center"/>
    </xf>
    <xf numFmtId="44" fontId="7" fillId="2" borderId="1" xfId="0" applyNumberFormat="1" applyFont="1" applyFill="1" applyBorder="1" applyAlignment="1">
      <alignment horizontal="right" vertical="center"/>
    </xf>
    <xf numFmtId="8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/>
    <xf numFmtId="164" fontId="5" fillId="2" borderId="0" xfId="0" applyNumberFormat="1" applyFont="1" applyFill="1"/>
    <xf numFmtId="0" fontId="7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44" fontId="4" fillId="3" borderId="1" xfId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7" fillId="3" borderId="0" xfId="0" applyFont="1" applyFill="1"/>
    <xf numFmtId="44" fontId="5" fillId="2" borderId="1" xfId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vertical="center"/>
    </xf>
    <xf numFmtId="44" fontId="5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7" fillId="2" borderId="0" xfId="0" applyNumberFormat="1" applyFont="1" applyFill="1"/>
    <xf numFmtId="44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44" fontId="4" fillId="0" borderId="1" xfId="1" applyFont="1" applyFill="1" applyBorder="1"/>
    <xf numFmtId="0" fontId="5" fillId="2" borderId="2" xfId="0" applyFont="1" applyFill="1" applyBorder="1"/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5" fillId="2" borderId="5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8" fontId="5" fillId="2" borderId="1" xfId="0" applyNumberFormat="1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Normalny" xfId="0" builtinId="0"/>
    <cellStyle name="Walutowy" xfId="1" builtinId="4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A2:H106" totalsRowCount="1" headerRowDxfId="32" dataDxfId="31" headerRowCellStyle="Walutowy">
  <autoFilter ref="A2:H105"/>
  <tableColumns count="8">
    <tableColumn id="1" name="Lp." dataDxfId="30" totalsRowDxfId="29"/>
    <tableColumn id="2" name="Nr inwentarzowy" dataDxfId="28" totalsRowDxfId="27"/>
    <tableColumn id="3" name="Rok" dataDxfId="26" totalsRowDxfId="25"/>
    <tableColumn id="4" name="Rodzaj" dataDxfId="24" totalsRowDxfId="23"/>
    <tableColumn id="5" name="Nazwa" dataDxfId="22" totalsRowDxfId="21"/>
    <tableColumn id="6" name="Miejsce" totalsRowLabel="RAZEM" dataDxfId="20" totalsRowDxfId="19"/>
    <tableColumn id="7" name="Wartość" totalsRowFunction="sum" dataDxfId="18" totalsRowDxfId="17" dataCellStyle="Walutowy"/>
    <tableColumn id="8" name="Modernizacja" dataDxfId="16" totalsRow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3" displayName="Tabela3" ref="A2:F59" totalsRowCount="1" headerRowDxfId="14" dataDxfId="13" totalsRowDxfId="12">
  <autoFilter ref="A2:F58"/>
  <tableColumns count="6">
    <tableColumn id="1" name="Klas.rodz." dataDxfId="11" totalsRowDxfId="10"/>
    <tableColumn id="2" name="Nr inwentarzowy" dataDxfId="9" totalsRowDxfId="8"/>
    <tableColumn id="3" name="Nazwa" dataDxfId="7" totalsRowDxfId="6"/>
    <tableColumn id="4" name="Wartość pocz." totalsRowFunction="sum" dataDxfId="5" totalsRowDxfId="4" dataCellStyle="Walutowy"/>
    <tableColumn id="5" name="Stan posiadania" dataDxfId="3" totalsRowDxfId="2"/>
    <tableColumn id="6" name="Rodzaj mien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A98" zoomScaleNormal="100" workbookViewId="0">
      <selection activeCell="A114" sqref="A114:XFD114"/>
    </sheetView>
  </sheetViews>
  <sheetFormatPr defaultRowHeight="22.5" customHeight="1" x14ac:dyDescent="0.25"/>
  <cols>
    <col min="1" max="1" width="3.85546875" style="5" bestFit="1" customWidth="1"/>
    <col min="2" max="2" width="62.5703125" style="5" customWidth="1"/>
    <col min="3" max="3" width="23.5703125" style="6" customWidth="1"/>
    <col min="4" max="4" width="14.28515625" style="5" hidden="1" customWidth="1"/>
    <col min="5" max="5" width="19.5703125" style="5" hidden="1" customWidth="1"/>
    <col min="6" max="9" width="28.7109375" style="5" hidden="1" customWidth="1"/>
    <col min="10" max="10" width="19.42578125" style="5" customWidth="1"/>
    <col min="11" max="11" width="17.42578125" style="5" customWidth="1"/>
    <col min="12" max="12" width="18.5703125" style="5" customWidth="1"/>
    <col min="13" max="13" width="25.28515625" style="5" customWidth="1"/>
    <col min="14" max="14" width="20" style="5" customWidth="1"/>
    <col min="15" max="15" width="28.5703125" style="5" customWidth="1"/>
    <col min="16" max="16" width="11.28515625" style="5" bestFit="1" customWidth="1"/>
    <col min="17" max="16384" width="9.140625" style="5"/>
  </cols>
  <sheetData>
    <row r="1" spans="1:15" ht="22.5" customHeight="1" x14ac:dyDescent="0.25">
      <c r="A1" s="4" t="s">
        <v>121</v>
      </c>
    </row>
    <row r="2" spans="1:15" s="91" customFormat="1" ht="22.5" customHeight="1" x14ac:dyDescent="0.25">
      <c r="A2" s="14" t="s">
        <v>0</v>
      </c>
      <c r="B2" s="15" t="s">
        <v>1</v>
      </c>
      <c r="C2" s="16"/>
      <c r="D2" s="7"/>
      <c r="E2" s="7"/>
      <c r="F2" s="122" t="s">
        <v>2</v>
      </c>
      <c r="G2" s="122"/>
      <c r="H2" s="122"/>
      <c r="I2" s="123"/>
      <c r="J2" s="90"/>
      <c r="K2" s="90"/>
      <c r="L2" s="119" t="s">
        <v>2</v>
      </c>
      <c r="M2" s="119"/>
      <c r="N2" s="119"/>
      <c r="O2" s="119"/>
    </row>
    <row r="3" spans="1:15" s="91" customFormat="1" ht="22.5" customHeight="1" x14ac:dyDescent="0.2">
      <c r="A3" s="14" t="s">
        <v>3</v>
      </c>
      <c r="B3" s="14" t="s">
        <v>4</v>
      </c>
      <c r="C3" s="17" t="s">
        <v>74</v>
      </c>
      <c r="D3" s="100" t="s">
        <v>5</v>
      </c>
      <c r="E3" s="100" t="s">
        <v>6</v>
      </c>
      <c r="F3" s="66" t="s">
        <v>7</v>
      </c>
      <c r="G3" s="66" t="s">
        <v>8</v>
      </c>
      <c r="H3" s="66" t="s">
        <v>9</v>
      </c>
      <c r="I3" s="89" t="s">
        <v>10</v>
      </c>
      <c r="J3" s="14" t="s">
        <v>5</v>
      </c>
      <c r="K3" s="14" t="s">
        <v>312</v>
      </c>
      <c r="L3" s="14" t="s">
        <v>7</v>
      </c>
      <c r="M3" s="14" t="s">
        <v>8</v>
      </c>
      <c r="N3" s="14" t="s">
        <v>9</v>
      </c>
      <c r="O3" s="14" t="s">
        <v>10</v>
      </c>
    </row>
    <row r="4" spans="1:15" s="64" customFormat="1" ht="22.5" customHeight="1" x14ac:dyDescent="0.25">
      <c r="A4" s="18">
        <v>1</v>
      </c>
      <c r="B4" s="19" t="s">
        <v>526</v>
      </c>
      <c r="C4" s="20">
        <f>2163000+2214.19+10344.54</f>
        <v>2175558.73</v>
      </c>
      <c r="D4" s="8">
        <v>525.64</v>
      </c>
      <c r="E4" s="9" t="s">
        <v>11</v>
      </c>
      <c r="F4" s="9" t="s">
        <v>12</v>
      </c>
      <c r="G4" s="9" t="s">
        <v>13</v>
      </c>
      <c r="H4" s="9"/>
      <c r="I4" s="10" t="s">
        <v>14</v>
      </c>
      <c r="J4" s="103">
        <v>525.64</v>
      </c>
      <c r="K4" s="105" t="s">
        <v>504</v>
      </c>
      <c r="L4" s="105" t="s">
        <v>505</v>
      </c>
      <c r="M4" s="105" t="s">
        <v>13</v>
      </c>
      <c r="N4" s="105"/>
      <c r="O4" s="105" t="s">
        <v>14</v>
      </c>
    </row>
    <row r="5" spans="1:15" s="64" customFormat="1" ht="22.5" customHeight="1" x14ac:dyDescent="0.25">
      <c r="A5" s="18">
        <v>2</v>
      </c>
      <c r="B5" s="19" t="s">
        <v>635</v>
      </c>
      <c r="C5" s="20">
        <v>772450.46</v>
      </c>
      <c r="D5" s="8">
        <v>210.13</v>
      </c>
      <c r="E5" s="9" t="s">
        <v>11</v>
      </c>
      <c r="F5" s="9" t="s">
        <v>12</v>
      </c>
      <c r="G5" s="9" t="s">
        <v>15</v>
      </c>
      <c r="H5" s="9"/>
      <c r="I5" s="10" t="s">
        <v>16</v>
      </c>
      <c r="J5" s="103">
        <v>210.13</v>
      </c>
      <c r="K5" s="105" t="s">
        <v>504</v>
      </c>
      <c r="L5" s="105" t="s">
        <v>505</v>
      </c>
      <c r="M5" s="105" t="s">
        <v>15</v>
      </c>
      <c r="N5" s="105"/>
      <c r="O5" s="105" t="s">
        <v>506</v>
      </c>
    </row>
    <row r="6" spans="1:15" s="64" customFormat="1" ht="22.5" customHeight="1" x14ac:dyDescent="0.25">
      <c r="A6" s="18">
        <v>3</v>
      </c>
      <c r="B6" s="19" t="s">
        <v>636</v>
      </c>
      <c r="C6" s="20">
        <v>14800</v>
      </c>
      <c r="D6" s="8"/>
      <c r="E6" s="9"/>
      <c r="F6" s="9"/>
      <c r="G6" s="9"/>
      <c r="H6" s="9"/>
      <c r="I6" s="10"/>
      <c r="J6" s="103" t="s">
        <v>510</v>
      </c>
      <c r="K6" s="105"/>
      <c r="L6" s="105"/>
      <c r="M6" s="105"/>
      <c r="N6" s="105"/>
      <c r="O6" s="105"/>
    </row>
    <row r="7" spans="1:15" s="64" customFormat="1" ht="32.25" customHeight="1" x14ac:dyDescent="0.25">
      <c r="A7" s="18">
        <v>4</v>
      </c>
      <c r="B7" s="19" t="s">
        <v>508</v>
      </c>
      <c r="C7" s="20">
        <v>500000</v>
      </c>
      <c r="D7" s="8">
        <v>419</v>
      </c>
      <c r="E7" s="9" t="s">
        <v>17</v>
      </c>
      <c r="F7" s="9" t="s">
        <v>18</v>
      </c>
      <c r="G7" s="9" t="s">
        <v>19</v>
      </c>
      <c r="H7" s="9" t="s">
        <v>20</v>
      </c>
      <c r="I7" s="10"/>
      <c r="J7" s="103">
        <v>419</v>
      </c>
      <c r="K7" s="105" t="s">
        <v>507</v>
      </c>
      <c r="L7" s="105" t="s">
        <v>18</v>
      </c>
      <c r="M7" s="105" t="s">
        <v>19</v>
      </c>
      <c r="N7" s="105" t="s">
        <v>20</v>
      </c>
      <c r="O7" s="105"/>
    </row>
    <row r="8" spans="1:15" s="64" customFormat="1" ht="32.25" customHeight="1" x14ac:dyDescent="0.25">
      <c r="A8" s="18">
        <v>5</v>
      </c>
      <c r="B8" s="19" t="s">
        <v>605</v>
      </c>
      <c r="C8" s="20">
        <v>9478777.8900000006</v>
      </c>
      <c r="D8" s="8" t="s">
        <v>21</v>
      </c>
      <c r="E8" s="11" t="s">
        <v>22</v>
      </c>
      <c r="F8" s="9" t="s">
        <v>23</v>
      </c>
      <c r="G8" s="9"/>
      <c r="H8" s="9"/>
      <c r="I8" s="10"/>
      <c r="J8" s="103" t="s">
        <v>21</v>
      </c>
      <c r="K8" s="105">
        <v>2010</v>
      </c>
      <c r="L8" s="105" t="s">
        <v>23</v>
      </c>
      <c r="M8" s="105"/>
      <c r="N8" s="105"/>
      <c r="O8" s="105"/>
    </row>
    <row r="9" spans="1:15" s="64" customFormat="1" ht="32.25" customHeight="1" x14ac:dyDescent="0.25">
      <c r="A9" s="18">
        <v>6</v>
      </c>
      <c r="B9" s="19" t="s">
        <v>606</v>
      </c>
      <c r="C9" s="20">
        <v>4433170.88</v>
      </c>
      <c r="D9" s="8">
        <v>1265.01</v>
      </c>
      <c r="E9" s="9" t="s">
        <v>24</v>
      </c>
      <c r="F9" s="9" t="s">
        <v>25</v>
      </c>
      <c r="G9" s="9" t="s">
        <v>26</v>
      </c>
      <c r="H9" s="9" t="s">
        <v>27</v>
      </c>
      <c r="I9" s="10" t="s">
        <v>28</v>
      </c>
      <c r="J9" s="103">
        <v>1265.01</v>
      </c>
      <c r="K9" s="105" t="s">
        <v>509</v>
      </c>
      <c r="L9" s="110" t="s">
        <v>25</v>
      </c>
      <c r="M9" s="111" t="s">
        <v>26</v>
      </c>
      <c r="N9" s="111" t="s">
        <v>27</v>
      </c>
      <c r="O9" s="111" t="s">
        <v>28</v>
      </c>
    </row>
    <row r="10" spans="1:15" s="64" customFormat="1" ht="32.25" customHeight="1" x14ac:dyDescent="0.25">
      <c r="A10" s="18">
        <v>7</v>
      </c>
      <c r="B10" s="19" t="s">
        <v>29</v>
      </c>
      <c r="C10" s="20">
        <v>421600</v>
      </c>
      <c r="D10" s="8">
        <v>168.64</v>
      </c>
      <c r="E10" s="11"/>
      <c r="F10" s="11"/>
      <c r="G10" s="11"/>
      <c r="H10" s="11"/>
      <c r="I10" s="12"/>
      <c r="J10" s="103">
        <v>168.64</v>
      </c>
      <c r="K10" s="105"/>
      <c r="L10" s="112"/>
      <c r="M10" s="112"/>
      <c r="N10" s="112"/>
      <c r="O10" s="112"/>
    </row>
    <row r="11" spans="1:15" s="64" customFormat="1" ht="22.5" customHeight="1" x14ac:dyDescent="0.25">
      <c r="A11" s="18">
        <v>8</v>
      </c>
      <c r="B11" s="24" t="s">
        <v>65</v>
      </c>
      <c r="C11" s="94">
        <v>310000</v>
      </c>
      <c r="D11" s="8"/>
      <c r="E11" s="11"/>
      <c r="F11" s="11"/>
      <c r="G11" s="11"/>
      <c r="H11" s="11"/>
      <c r="I11" s="12"/>
      <c r="J11" s="63"/>
      <c r="K11" s="105"/>
      <c r="L11" s="105"/>
      <c r="M11" s="105"/>
      <c r="N11" s="105"/>
      <c r="O11" s="105"/>
    </row>
    <row r="12" spans="1:15" s="64" customFormat="1" ht="22.5" customHeight="1" x14ac:dyDescent="0.25">
      <c r="A12" s="18">
        <v>9</v>
      </c>
      <c r="B12" s="24" t="s">
        <v>66</v>
      </c>
      <c r="C12" s="94">
        <v>282500</v>
      </c>
      <c r="D12" s="8"/>
      <c r="E12" s="11"/>
      <c r="F12" s="11"/>
      <c r="G12" s="11"/>
      <c r="H12" s="11"/>
      <c r="I12" s="12"/>
      <c r="J12" s="63"/>
      <c r="K12" s="105"/>
      <c r="L12" s="105"/>
      <c r="M12" s="105"/>
      <c r="N12" s="105"/>
      <c r="O12" s="105"/>
    </row>
    <row r="13" spans="1:15" s="64" customFormat="1" ht="22.5" customHeight="1" x14ac:dyDescent="0.25">
      <c r="A13" s="18">
        <v>10</v>
      </c>
      <c r="B13" s="24" t="s">
        <v>67</v>
      </c>
      <c r="C13" s="94">
        <v>472500</v>
      </c>
      <c r="D13" s="8"/>
      <c r="E13" s="11"/>
      <c r="F13" s="11"/>
      <c r="G13" s="11"/>
      <c r="H13" s="11"/>
      <c r="I13" s="12"/>
      <c r="J13" s="63"/>
      <c r="K13" s="105"/>
      <c r="L13" s="105"/>
      <c r="M13" s="105"/>
      <c r="N13" s="105"/>
      <c r="O13" s="105"/>
    </row>
    <row r="14" spans="1:15" s="64" customFormat="1" ht="22.5" customHeight="1" x14ac:dyDescent="0.25">
      <c r="A14" s="18">
        <v>11</v>
      </c>
      <c r="B14" s="24" t="s">
        <v>68</v>
      </c>
      <c r="C14" s="94">
        <v>977500</v>
      </c>
      <c r="D14" s="8"/>
      <c r="E14" s="11"/>
      <c r="F14" s="11"/>
      <c r="G14" s="11"/>
      <c r="H14" s="11"/>
      <c r="I14" s="12"/>
      <c r="J14" s="63"/>
      <c r="K14" s="105"/>
      <c r="L14" s="105"/>
      <c r="M14" s="105"/>
      <c r="N14" s="105"/>
      <c r="O14" s="105"/>
    </row>
    <row r="15" spans="1:15" s="64" customFormat="1" ht="22.5" customHeight="1" x14ac:dyDescent="0.25">
      <c r="A15" s="18">
        <v>12</v>
      </c>
      <c r="B15" s="24" t="s">
        <v>69</v>
      </c>
      <c r="C15" s="94">
        <v>2750000</v>
      </c>
      <c r="D15" s="8"/>
      <c r="E15" s="11"/>
      <c r="F15" s="11"/>
      <c r="G15" s="11"/>
      <c r="H15" s="11"/>
      <c r="I15" s="12"/>
      <c r="J15" s="63"/>
      <c r="K15" s="105"/>
      <c r="L15" s="105"/>
      <c r="M15" s="105"/>
      <c r="N15" s="105"/>
      <c r="O15" s="105"/>
    </row>
    <row r="16" spans="1:15" s="64" customFormat="1" ht="22.5" customHeight="1" x14ac:dyDescent="0.25">
      <c r="A16" s="18">
        <v>13</v>
      </c>
      <c r="B16" s="24" t="s">
        <v>70</v>
      </c>
      <c r="C16" s="94">
        <v>762500</v>
      </c>
      <c r="D16" s="8"/>
      <c r="E16" s="11"/>
      <c r="F16" s="11"/>
      <c r="G16" s="11"/>
      <c r="H16" s="11"/>
      <c r="I16" s="12"/>
      <c r="J16" s="63"/>
      <c r="K16" s="105"/>
      <c r="L16" s="105"/>
      <c r="M16" s="105"/>
      <c r="N16" s="105"/>
      <c r="O16" s="105"/>
    </row>
    <row r="17" spans="1:15" s="64" customFormat="1" ht="22.5" customHeight="1" x14ac:dyDescent="0.25">
      <c r="A17" s="18">
        <v>14</v>
      </c>
      <c r="B17" s="24" t="s">
        <v>71</v>
      </c>
      <c r="C17" s="94">
        <v>485000</v>
      </c>
      <c r="D17" s="8"/>
      <c r="E17" s="11"/>
      <c r="F17" s="11"/>
      <c r="G17" s="11"/>
      <c r="H17" s="11"/>
      <c r="I17" s="12"/>
      <c r="J17" s="63"/>
      <c r="K17" s="105"/>
      <c r="L17" s="105"/>
      <c r="M17" s="105"/>
      <c r="N17" s="105"/>
      <c r="O17" s="105"/>
    </row>
    <row r="18" spans="1:15" s="64" customFormat="1" ht="22.5" customHeight="1" x14ac:dyDescent="0.25">
      <c r="A18" s="18">
        <v>15</v>
      </c>
      <c r="B18" s="24" t="s">
        <v>72</v>
      </c>
      <c r="C18" s="94">
        <v>770000</v>
      </c>
      <c r="D18" s="8"/>
      <c r="E18" s="11"/>
      <c r="F18" s="11"/>
      <c r="G18" s="11"/>
      <c r="H18" s="11"/>
      <c r="I18" s="12"/>
      <c r="J18" s="63"/>
      <c r="K18" s="105"/>
      <c r="L18" s="105"/>
      <c r="M18" s="105"/>
      <c r="N18" s="105"/>
      <c r="O18" s="105"/>
    </row>
    <row r="19" spans="1:15" s="64" customFormat="1" ht="22.5" customHeight="1" x14ac:dyDescent="0.25">
      <c r="A19" s="18">
        <v>16</v>
      </c>
      <c r="B19" s="24" t="s">
        <v>73</v>
      </c>
      <c r="C19" s="94">
        <v>94250</v>
      </c>
      <c r="D19" s="8"/>
      <c r="E19" s="11"/>
      <c r="F19" s="11"/>
      <c r="G19" s="11"/>
      <c r="H19" s="11"/>
      <c r="I19" s="12"/>
      <c r="J19" s="63"/>
      <c r="K19" s="105">
        <v>2000</v>
      </c>
      <c r="L19" s="105" t="s">
        <v>32</v>
      </c>
      <c r="M19" s="105"/>
      <c r="N19" s="105"/>
      <c r="O19" s="105"/>
    </row>
    <row r="20" spans="1:15" s="64" customFormat="1" ht="22.5" customHeight="1" x14ac:dyDescent="0.25">
      <c r="A20" s="18">
        <v>17</v>
      </c>
      <c r="B20" s="19" t="s">
        <v>30</v>
      </c>
      <c r="C20" s="20">
        <v>4546311.46</v>
      </c>
      <c r="D20" s="8"/>
      <c r="E20" s="11" t="s">
        <v>31</v>
      </c>
      <c r="F20" s="9" t="s">
        <v>32</v>
      </c>
      <c r="G20" s="9"/>
      <c r="H20" s="9"/>
      <c r="I20" s="10"/>
      <c r="J20" s="63"/>
      <c r="K20" s="105"/>
      <c r="L20" s="105"/>
      <c r="M20" s="105"/>
      <c r="N20" s="105"/>
      <c r="O20" s="105"/>
    </row>
    <row r="21" spans="1:15" s="64" customFormat="1" ht="22.5" customHeight="1" x14ac:dyDescent="0.25">
      <c r="A21" s="18">
        <v>18</v>
      </c>
      <c r="B21" s="19" t="s">
        <v>524</v>
      </c>
      <c r="C21" s="20">
        <v>35793</v>
      </c>
      <c r="D21" s="8"/>
      <c r="E21" s="11"/>
      <c r="F21" s="9"/>
      <c r="G21" s="9"/>
      <c r="H21" s="9"/>
      <c r="I21" s="10"/>
      <c r="J21" s="63"/>
      <c r="K21" s="105"/>
      <c r="L21" s="105"/>
      <c r="M21" s="105"/>
      <c r="N21" s="105"/>
      <c r="O21" s="105"/>
    </row>
    <row r="22" spans="1:15" s="64" customFormat="1" ht="22.5" customHeight="1" x14ac:dyDescent="0.25">
      <c r="A22" s="18">
        <v>19</v>
      </c>
      <c r="B22" s="19" t="s">
        <v>525</v>
      </c>
      <c r="C22" s="20">
        <v>246819.53</v>
      </c>
      <c r="D22" s="8"/>
      <c r="E22" s="11"/>
      <c r="F22" s="9"/>
      <c r="G22" s="9"/>
      <c r="H22" s="9"/>
      <c r="I22" s="10"/>
      <c r="J22" s="63"/>
      <c r="K22" s="105"/>
      <c r="L22" s="105"/>
      <c r="M22" s="105"/>
      <c r="N22" s="105"/>
      <c r="O22" s="105"/>
    </row>
    <row r="23" spans="1:15" s="64" customFormat="1" ht="22.5" customHeight="1" x14ac:dyDescent="0.25">
      <c r="A23" s="18">
        <v>20</v>
      </c>
      <c r="B23" s="19" t="s">
        <v>37</v>
      </c>
      <c r="C23" s="20">
        <v>404393.81</v>
      </c>
      <c r="D23" s="8"/>
      <c r="E23" s="11"/>
      <c r="F23" s="11"/>
      <c r="G23" s="11"/>
      <c r="H23" s="11"/>
      <c r="I23" s="12"/>
      <c r="J23" s="63"/>
      <c r="K23" s="105"/>
      <c r="L23" s="105"/>
      <c r="M23" s="105"/>
      <c r="N23" s="105"/>
      <c r="O23" s="105"/>
    </row>
    <row r="24" spans="1:15" s="64" customFormat="1" ht="22.5" customHeight="1" x14ac:dyDescent="0.25">
      <c r="A24" s="18">
        <v>21</v>
      </c>
      <c r="B24" s="19" t="s">
        <v>633</v>
      </c>
      <c r="C24" s="20">
        <v>130000</v>
      </c>
      <c r="D24" s="8"/>
      <c r="E24" s="11"/>
      <c r="F24" s="9"/>
      <c r="G24" s="9"/>
      <c r="H24" s="9"/>
      <c r="I24" s="10"/>
      <c r="J24" s="63"/>
      <c r="K24" s="105"/>
      <c r="L24" s="105"/>
      <c r="M24" s="105"/>
      <c r="N24" s="105"/>
      <c r="O24" s="105"/>
    </row>
    <row r="25" spans="1:15" s="64" customFormat="1" ht="22.5" customHeight="1" x14ac:dyDescent="0.25">
      <c r="A25" s="18">
        <v>22</v>
      </c>
      <c r="B25" s="19" t="s">
        <v>527</v>
      </c>
      <c r="C25" s="20">
        <v>26074.25</v>
      </c>
      <c r="D25" s="8"/>
      <c r="E25" s="11"/>
      <c r="F25" s="9"/>
      <c r="G25" s="9"/>
      <c r="H25" s="9"/>
      <c r="I25" s="10"/>
      <c r="J25" s="63"/>
      <c r="K25" s="105"/>
      <c r="L25" s="105"/>
      <c r="M25" s="105"/>
      <c r="N25" s="105"/>
      <c r="O25" s="105"/>
    </row>
    <row r="26" spans="1:15" s="64" customFormat="1" ht="22.5" customHeight="1" x14ac:dyDescent="0.25">
      <c r="A26" s="18">
        <v>23</v>
      </c>
      <c r="B26" s="19" t="s">
        <v>528</v>
      </c>
      <c r="C26" s="20">
        <v>35500</v>
      </c>
      <c r="D26" s="8"/>
      <c r="E26" s="11"/>
      <c r="F26" s="9"/>
      <c r="G26" s="9"/>
      <c r="H26" s="9"/>
      <c r="I26" s="10"/>
      <c r="J26" s="63"/>
      <c r="K26" s="105"/>
      <c r="L26" s="105"/>
      <c r="M26" s="105"/>
      <c r="N26" s="105"/>
      <c r="O26" s="105"/>
    </row>
    <row r="27" spans="1:15" s="64" customFormat="1" ht="22.5" customHeight="1" x14ac:dyDescent="0.25">
      <c r="A27" s="18">
        <v>24</v>
      </c>
      <c r="B27" s="19" t="s">
        <v>645</v>
      </c>
      <c r="C27" s="20">
        <v>86500</v>
      </c>
      <c r="D27" s="8"/>
      <c r="E27" s="11"/>
      <c r="F27" s="9"/>
      <c r="G27" s="9"/>
      <c r="H27" s="9"/>
      <c r="I27" s="10"/>
      <c r="J27" s="63"/>
      <c r="K27" s="105"/>
      <c r="L27" s="105"/>
      <c r="M27" s="105"/>
      <c r="N27" s="105"/>
      <c r="O27" s="105"/>
    </row>
    <row r="28" spans="1:15" s="64" customFormat="1" ht="22.5" customHeight="1" x14ac:dyDescent="0.25">
      <c r="A28" s="18">
        <v>25</v>
      </c>
      <c r="B28" s="19" t="s">
        <v>607</v>
      </c>
      <c r="C28" s="20">
        <v>83000</v>
      </c>
      <c r="D28" s="8"/>
      <c r="E28" s="11"/>
      <c r="F28" s="9"/>
      <c r="G28" s="9"/>
      <c r="H28" s="9"/>
      <c r="I28" s="10"/>
      <c r="J28" s="63"/>
      <c r="K28" s="105"/>
      <c r="L28" s="105"/>
      <c r="M28" s="105"/>
      <c r="N28" s="105"/>
      <c r="O28" s="105"/>
    </row>
    <row r="29" spans="1:15" s="64" customFormat="1" ht="22.5" customHeight="1" x14ac:dyDescent="0.25">
      <c r="A29" s="18">
        <v>26</v>
      </c>
      <c r="B29" s="19" t="s">
        <v>523</v>
      </c>
      <c r="C29" s="20">
        <v>235688.32000000001</v>
      </c>
      <c r="D29" s="8"/>
      <c r="E29" s="11"/>
      <c r="F29" s="9"/>
      <c r="G29" s="9"/>
      <c r="H29" s="9"/>
      <c r="I29" s="10"/>
      <c r="J29" s="63"/>
      <c r="K29" s="105"/>
      <c r="L29" s="105"/>
      <c r="M29" s="105"/>
      <c r="N29" s="105"/>
      <c r="O29" s="105"/>
    </row>
    <row r="30" spans="1:15" s="64" customFormat="1" ht="22.5" customHeight="1" x14ac:dyDescent="0.25">
      <c r="A30" s="18">
        <v>27</v>
      </c>
      <c r="B30" s="19" t="s">
        <v>599</v>
      </c>
      <c r="C30" s="20">
        <v>184347.88</v>
      </c>
      <c r="D30" s="8"/>
      <c r="E30" s="11"/>
      <c r="F30" s="9"/>
      <c r="G30" s="9"/>
      <c r="H30" s="9"/>
      <c r="I30" s="10"/>
      <c r="J30" s="63"/>
      <c r="K30" s="105"/>
      <c r="L30" s="105"/>
      <c r="M30" s="105"/>
      <c r="N30" s="105"/>
      <c r="O30" s="105"/>
    </row>
    <row r="31" spans="1:15" s="64" customFormat="1" ht="22.5" customHeight="1" x14ac:dyDescent="0.25">
      <c r="A31" s="18">
        <v>28</v>
      </c>
      <c r="B31" s="19" t="s">
        <v>529</v>
      </c>
      <c r="C31" s="20">
        <v>242594.7</v>
      </c>
      <c r="D31" s="8"/>
      <c r="E31" s="11"/>
      <c r="F31" s="9"/>
      <c r="G31" s="9"/>
      <c r="H31" s="9"/>
      <c r="I31" s="10"/>
      <c r="J31" s="63"/>
      <c r="K31" s="105"/>
      <c r="L31" s="105"/>
      <c r="M31" s="105"/>
      <c r="N31" s="105"/>
      <c r="O31" s="105"/>
    </row>
    <row r="32" spans="1:15" s="64" customFormat="1" ht="22.5" customHeight="1" x14ac:dyDescent="0.25">
      <c r="A32" s="18">
        <v>29</v>
      </c>
      <c r="B32" s="19" t="s">
        <v>644</v>
      </c>
      <c r="C32" s="20">
        <v>300716.74</v>
      </c>
      <c r="D32" s="8"/>
      <c r="E32" s="11"/>
      <c r="F32" s="9"/>
      <c r="G32" s="9"/>
      <c r="H32" s="9"/>
      <c r="I32" s="10"/>
      <c r="J32" s="63"/>
      <c r="K32" s="105"/>
      <c r="L32" s="105"/>
      <c r="M32" s="105"/>
      <c r="N32" s="105"/>
      <c r="O32" s="105"/>
    </row>
    <row r="33" spans="1:15" s="64" customFormat="1" ht="22.5" customHeight="1" x14ac:dyDescent="0.25">
      <c r="A33" s="18">
        <v>30</v>
      </c>
      <c r="B33" s="113" t="s">
        <v>600</v>
      </c>
      <c r="C33" s="20">
        <v>851693.05</v>
      </c>
      <c r="D33" s="8"/>
      <c r="E33" s="11"/>
      <c r="F33" s="9"/>
      <c r="G33" s="9"/>
      <c r="H33" s="9"/>
      <c r="I33" s="10"/>
      <c r="J33" s="63"/>
      <c r="K33" s="105"/>
      <c r="L33" s="105"/>
      <c r="M33" s="105"/>
      <c r="N33" s="105"/>
      <c r="O33" s="105"/>
    </row>
    <row r="34" spans="1:15" s="64" customFormat="1" ht="22.5" customHeight="1" x14ac:dyDescent="0.25">
      <c r="A34" s="18">
        <v>31</v>
      </c>
      <c r="B34" s="19" t="s">
        <v>530</v>
      </c>
      <c r="C34" s="20">
        <v>848733.54</v>
      </c>
      <c r="D34" s="8"/>
      <c r="E34" s="11"/>
      <c r="F34" s="9"/>
      <c r="G34" s="9"/>
      <c r="H34" s="9"/>
      <c r="I34" s="10"/>
      <c r="J34" s="63"/>
      <c r="K34" s="105"/>
      <c r="L34" s="105"/>
      <c r="M34" s="105"/>
      <c r="N34" s="105"/>
      <c r="O34" s="105"/>
    </row>
    <row r="35" spans="1:15" s="64" customFormat="1" ht="22.5" customHeight="1" x14ac:dyDescent="0.25">
      <c r="A35" s="18">
        <v>32</v>
      </c>
      <c r="B35" s="19" t="s">
        <v>608</v>
      </c>
      <c r="C35" s="20">
        <v>25793</v>
      </c>
      <c r="D35" s="8"/>
      <c r="E35" s="11"/>
      <c r="F35" s="9"/>
      <c r="G35" s="9"/>
      <c r="H35" s="9"/>
      <c r="I35" s="10"/>
      <c r="J35" s="63"/>
      <c r="K35" s="105"/>
      <c r="L35" s="105"/>
      <c r="M35" s="105"/>
      <c r="N35" s="105"/>
      <c r="O35" s="105"/>
    </row>
    <row r="36" spans="1:15" s="64" customFormat="1" ht="22.5" customHeight="1" x14ac:dyDescent="0.25">
      <c r="A36" s="18">
        <v>33</v>
      </c>
      <c r="B36" s="19" t="s">
        <v>609</v>
      </c>
      <c r="C36" s="20">
        <v>200000</v>
      </c>
      <c r="D36" s="8"/>
      <c r="E36" s="11"/>
      <c r="F36" s="9"/>
      <c r="G36" s="9"/>
      <c r="H36" s="9"/>
      <c r="I36" s="10"/>
      <c r="J36" s="63"/>
      <c r="K36" s="105"/>
      <c r="L36" s="105"/>
      <c r="M36" s="105"/>
      <c r="N36" s="105"/>
      <c r="O36" s="105"/>
    </row>
    <row r="37" spans="1:15" s="64" customFormat="1" ht="22.5" customHeight="1" x14ac:dyDescent="0.25">
      <c r="A37" s="18">
        <v>34</v>
      </c>
      <c r="B37" s="19" t="s">
        <v>36</v>
      </c>
      <c r="C37" s="20">
        <v>500000</v>
      </c>
      <c r="D37" s="8"/>
      <c r="E37" s="11"/>
      <c r="F37" s="9"/>
      <c r="G37" s="9"/>
      <c r="H37" s="9"/>
      <c r="I37" s="10"/>
      <c r="J37" s="63"/>
      <c r="K37" s="105"/>
      <c r="L37" s="105"/>
      <c r="M37" s="105"/>
      <c r="N37" s="105"/>
      <c r="O37" s="105"/>
    </row>
    <row r="38" spans="1:15" s="64" customFormat="1" ht="22.5" customHeight="1" x14ac:dyDescent="0.25">
      <c r="A38" s="18">
        <v>35</v>
      </c>
      <c r="B38" s="114" t="s">
        <v>610</v>
      </c>
      <c r="C38" s="94">
        <v>20000</v>
      </c>
      <c r="D38" s="8"/>
      <c r="E38" s="11"/>
      <c r="F38" s="9"/>
      <c r="G38" s="9"/>
      <c r="H38" s="9"/>
      <c r="I38" s="10"/>
      <c r="J38" s="63"/>
      <c r="K38" s="105"/>
      <c r="L38" s="105"/>
      <c r="M38" s="105"/>
      <c r="N38" s="105"/>
      <c r="O38" s="105"/>
    </row>
    <row r="39" spans="1:15" s="64" customFormat="1" ht="22.5" customHeight="1" x14ac:dyDescent="0.25">
      <c r="A39" s="18">
        <v>36</v>
      </c>
      <c r="B39" s="114" t="s">
        <v>612</v>
      </c>
      <c r="C39" s="94">
        <v>250000</v>
      </c>
      <c r="D39" s="8"/>
      <c r="E39" s="11"/>
      <c r="F39" s="9"/>
      <c r="G39" s="9"/>
      <c r="H39" s="9"/>
      <c r="I39" s="10"/>
      <c r="J39" s="63"/>
      <c r="K39" s="105"/>
      <c r="L39" s="105"/>
      <c r="M39" s="105"/>
      <c r="N39" s="105"/>
      <c r="O39" s="105"/>
    </row>
    <row r="40" spans="1:15" s="64" customFormat="1" ht="22.5" customHeight="1" x14ac:dyDescent="0.25">
      <c r="A40" s="18">
        <v>37</v>
      </c>
      <c r="B40" s="19" t="s">
        <v>33</v>
      </c>
      <c r="C40" s="20">
        <v>54900</v>
      </c>
      <c r="D40" s="8"/>
      <c r="E40" s="11"/>
      <c r="F40" s="9"/>
      <c r="G40" s="9"/>
      <c r="H40" s="9"/>
      <c r="I40" s="10"/>
      <c r="J40" s="63"/>
      <c r="K40" s="105"/>
      <c r="L40" s="105"/>
      <c r="M40" s="105"/>
      <c r="N40" s="105"/>
      <c r="O40" s="105"/>
    </row>
    <row r="41" spans="1:15" s="64" customFormat="1" ht="22.5" customHeight="1" x14ac:dyDescent="0.25">
      <c r="A41" s="18">
        <v>38</v>
      </c>
      <c r="B41" s="19" t="s">
        <v>34</v>
      </c>
      <c r="C41" s="20">
        <v>60000</v>
      </c>
      <c r="D41" s="8"/>
      <c r="E41" s="11"/>
      <c r="F41" s="11"/>
      <c r="G41" s="11"/>
      <c r="H41" s="11"/>
      <c r="I41" s="12"/>
      <c r="J41" s="63"/>
      <c r="K41" s="105"/>
      <c r="L41" s="105"/>
      <c r="M41" s="105"/>
      <c r="N41" s="105"/>
      <c r="O41" s="105"/>
    </row>
    <row r="42" spans="1:15" s="64" customFormat="1" ht="22.5" customHeight="1" x14ac:dyDescent="0.25">
      <c r="A42" s="18">
        <v>39</v>
      </c>
      <c r="B42" s="19" t="s">
        <v>35</v>
      </c>
      <c r="C42" s="20">
        <v>46194.1</v>
      </c>
      <c r="D42" s="8"/>
      <c r="E42" s="11"/>
      <c r="F42" s="11"/>
      <c r="G42" s="11"/>
      <c r="H42" s="11"/>
      <c r="I42" s="12"/>
      <c r="J42" s="63"/>
      <c r="K42" s="105"/>
      <c r="L42" s="105"/>
      <c r="M42" s="105"/>
      <c r="N42" s="105"/>
      <c r="O42" s="105"/>
    </row>
    <row r="43" spans="1:15" s="64" customFormat="1" ht="22.5" customHeight="1" x14ac:dyDescent="0.25">
      <c r="A43" s="18">
        <v>40</v>
      </c>
      <c r="B43" s="19" t="s">
        <v>39</v>
      </c>
      <c r="C43" s="20">
        <v>813000</v>
      </c>
      <c r="D43" s="8"/>
      <c r="E43" s="11"/>
      <c r="F43" s="11"/>
      <c r="G43" s="11"/>
      <c r="H43" s="11"/>
      <c r="I43" s="12"/>
      <c r="J43" s="63"/>
      <c r="K43" s="105"/>
      <c r="L43" s="105"/>
      <c r="M43" s="105"/>
      <c r="N43" s="105"/>
      <c r="O43" s="105"/>
    </row>
    <row r="44" spans="1:15" s="64" customFormat="1" ht="22.5" customHeight="1" x14ac:dyDescent="0.25">
      <c r="A44" s="18">
        <v>41</v>
      </c>
      <c r="B44" s="19" t="s">
        <v>40</v>
      </c>
      <c r="C44" s="20">
        <v>40000</v>
      </c>
      <c r="D44" s="8"/>
      <c r="E44" s="11"/>
      <c r="F44" s="11"/>
      <c r="G44" s="11"/>
      <c r="H44" s="11"/>
      <c r="I44" s="12"/>
      <c r="J44" s="63"/>
      <c r="K44" s="105"/>
      <c r="L44" s="105"/>
      <c r="M44" s="105"/>
      <c r="N44" s="105"/>
      <c r="O44" s="105"/>
    </row>
    <row r="45" spans="1:15" s="64" customFormat="1" ht="22.5" customHeight="1" x14ac:dyDescent="0.25">
      <c r="A45" s="18">
        <v>42</v>
      </c>
      <c r="B45" s="19" t="s">
        <v>109</v>
      </c>
      <c r="C45" s="21">
        <v>320000</v>
      </c>
      <c r="D45" s="8"/>
      <c r="E45" s="11"/>
      <c r="F45" s="11"/>
      <c r="G45" s="11"/>
      <c r="H45" s="11"/>
      <c r="I45" s="12"/>
      <c r="J45" s="63"/>
      <c r="K45" s="63"/>
      <c r="L45" s="63"/>
      <c r="M45" s="63"/>
      <c r="N45" s="63"/>
      <c r="O45" s="63"/>
    </row>
    <row r="46" spans="1:15" s="64" customFormat="1" ht="22.5" customHeight="1" x14ac:dyDescent="0.25">
      <c r="A46" s="18">
        <v>43</v>
      </c>
      <c r="B46" s="19" t="s">
        <v>110</v>
      </c>
      <c r="C46" s="21">
        <v>698334.53</v>
      </c>
      <c r="D46" s="8"/>
      <c r="E46" s="11"/>
      <c r="F46" s="11"/>
      <c r="G46" s="11"/>
      <c r="H46" s="11"/>
      <c r="I46" s="12"/>
      <c r="J46" s="63"/>
      <c r="K46" s="63"/>
      <c r="L46" s="63"/>
      <c r="M46" s="63"/>
      <c r="N46" s="63"/>
      <c r="O46" s="63"/>
    </row>
    <row r="47" spans="1:15" s="64" customFormat="1" ht="30" customHeight="1" x14ac:dyDescent="0.25">
      <c r="A47" s="18">
        <v>44</v>
      </c>
      <c r="B47" s="19" t="s">
        <v>611</v>
      </c>
      <c r="C47" s="21">
        <f>45259.68+11029.71+1360.31+10902.28+10902.28+2891.52+2891.52+2863.94</f>
        <v>88101.24</v>
      </c>
      <c r="D47" s="8"/>
      <c r="E47" s="11"/>
      <c r="F47" s="11"/>
      <c r="G47" s="11"/>
      <c r="H47" s="11"/>
      <c r="I47" s="12"/>
      <c r="J47" s="63"/>
      <c r="K47" s="63"/>
      <c r="L47" s="63"/>
      <c r="M47" s="63"/>
      <c r="N47" s="63"/>
      <c r="O47" s="63"/>
    </row>
    <row r="48" spans="1:15" s="64" customFormat="1" ht="22.5" customHeight="1" x14ac:dyDescent="0.25">
      <c r="A48" s="18">
        <v>45</v>
      </c>
      <c r="B48" s="19" t="s">
        <v>535</v>
      </c>
      <c r="C48" s="21">
        <v>20000</v>
      </c>
      <c r="D48" s="8"/>
      <c r="E48" s="11"/>
      <c r="F48" s="11"/>
      <c r="G48" s="11"/>
      <c r="H48" s="11"/>
      <c r="I48" s="12"/>
      <c r="J48" s="63"/>
      <c r="K48" s="63"/>
      <c r="L48" s="63"/>
      <c r="M48" s="63"/>
      <c r="N48" s="63"/>
      <c r="O48" s="63"/>
    </row>
    <row r="49" spans="1:15" s="64" customFormat="1" ht="22.5" customHeight="1" x14ac:dyDescent="0.25">
      <c r="A49" s="18">
        <v>46</v>
      </c>
      <c r="B49" s="19" t="s">
        <v>536</v>
      </c>
      <c r="C49" s="21">
        <v>2000000</v>
      </c>
      <c r="D49" s="8"/>
      <c r="E49" s="11"/>
      <c r="F49" s="11"/>
      <c r="G49" s="11"/>
      <c r="H49" s="11"/>
      <c r="I49" s="12"/>
      <c r="J49" s="63"/>
      <c r="K49" s="63"/>
      <c r="L49" s="63"/>
      <c r="M49" s="63"/>
      <c r="N49" s="63"/>
      <c r="O49" s="63"/>
    </row>
    <row r="50" spans="1:15" s="64" customFormat="1" ht="22.5" customHeight="1" x14ac:dyDescent="0.25">
      <c r="A50" s="18">
        <v>47</v>
      </c>
      <c r="B50" s="19" t="s">
        <v>537</v>
      </c>
      <c r="C50" s="21">
        <v>45384</v>
      </c>
      <c r="D50" s="8"/>
      <c r="E50" s="11"/>
      <c r="F50" s="11"/>
      <c r="G50" s="11"/>
      <c r="H50" s="11"/>
      <c r="I50" s="12"/>
      <c r="J50" s="63"/>
      <c r="K50" s="63"/>
      <c r="L50" s="63"/>
      <c r="M50" s="63"/>
      <c r="N50" s="63"/>
      <c r="O50" s="63"/>
    </row>
    <row r="51" spans="1:15" s="64" customFormat="1" ht="31.5" customHeight="1" x14ac:dyDescent="0.25">
      <c r="A51" s="18">
        <v>48</v>
      </c>
      <c r="B51" s="19" t="s">
        <v>118</v>
      </c>
      <c r="C51" s="21">
        <f>2*7380</f>
        <v>14760</v>
      </c>
      <c r="D51" s="8"/>
      <c r="E51" s="11"/>
      <c r="F51" s="11"/>
      <c r="G51" s="11"/>
      <c r="H51" s="11"/>
      <c r="I51" s="12"/>
      <c r="J51" s="63"/>
      <c r="K51" s="63"/>
      <c r="L51" s="63"/>
      <c r="M51" s="63"/>
      <c r="N51" s="63"/>
      <c r="O51" s="63"/>
    </row>
    <row r="52" spans="1:15" s="64" customFormat="1" ht="22.5" customHeight="1" x14ac:dyDescent="0.25">
      <c r="A52" s="18">
        <v>49</v>
      </c>
      <c r="B52" s="19" t="s">
        <v>116</v>
      </c>
      <c r="C52" s="21">
        <v>6720000</v>
      </c>
      <c r="D52" s="8"/>
      <c r="E52" s="11"/>
      <c r="F52" s="11"/>
      <c r="G52" s="11"/>
      <c r="H52" s="11"/>
      <c r="I52" s="12"/>
      <c r="J52" s="63"/>
      <c r="K52" s="63"/>
      <c r="L52" s="63"/>
      <c r="M52" s="63"/>
      <c r="N52" s="63"/>
      <c r="O52" s="63"/>
    </row>
    <row r="53" spans="1:15" s="64" customFormat="1" ht="22.5" customHeight="1" x14ac:dyDescent="0.25">
      <c r="A53" s="18">
        <v>50</v>
      </c>
      <c r="B53" s="19" t="s">
        <v>127</v>
      </c>
      <c r="C53" s="20">
        <f>2551409.39+847.9</f>
        <v>2552257.29</v>
      </c>
      <c r="D53" s="8"/>
      <c r="E53" s="11"/>
      <c r="F53" s="11"/>
      <c r="G53" s="11"/>
      <c r="H53" s="11"/>
      <c r="I53" s="12"/>
      <c r="J53" s="63"/>
      <c r="K53" s="63"/>
      <c r="L53" s="63"/>
      <c r="M53" s="63"/>
      <c r="N53" s="63"/>
      <c r="O53" s="63"/>
    </row>
    <row r="54" spans="1:15" s="64" customFormat="1" ht="22.5" customHeight="1" x14ac:dyDescent="0.25">
      <c r="A54" s="18">
        <v>51</v>
      </c>
      <c r="B54" s="19" t="s">
        <v>125</v>
      </c>
      <c r="C54" s="21">
        <v>75635.86</v>
      </c>
      <c r="D54" s="8"/>
      <c r="E54" s="11"/>
      <c r="F54" s="11"/>
      <c r="G54" s="11"/>
      <c r="H54" s="11"/>
      <c r="I54" s="12"/>
      <c r="J54" s="63"/>
      <c r="K54" s="63"/>
      <c r="L54" s="63"/>
      <c r="M54" s="63"/>
      <c r="N54" s="63"/>
      <c r="O54" s="63"/>
    </row>
    <row r="55" spans="1:15" s="64" customFormat="1" ht="22.5" customHeight="1" x14ac:dyDescent="0.25">
      <c r="A55" s="116" t="s">
        <v>603</v>
      </c>
      <c r="B55" s="117"/>
      <c r="C55" s="118"/>
      <c r="D55" s="8"/>
      <c r="E55" s="11"/>
      <c r="F55" s="11"/>
      <c r="G55" s="11"/>
      <c r="H55" s="11"/>
      <c r="I55" s="12"/>
      <c r="J55" s="63"/>
      <c r="K55" s="63"/>
      <c r="L55" s="63"/>
      <c r="M55" s="63"/>
      <c r="N55" s="63"/>
      <c r="O55" s="63"/>
    </row>
    <row r="56" spans="1:15" s="64" customFormat="1" ht="22.5" customHeight="1" x14ac:dyDescent="0.25">
      <c r="A56" s="60">
        <v>52</v>
      </c>
      <c r="B56" s="61" t="s">
        <v>601</v>
      </c>
      <c r="C56" s="62">
        <v>26322</v>
      </c>
      <c r="D56" s="8"/>
      <c r="E56" s="11"/>
      <c r="F56" s="11"/>
      <c r="G56" s="11"/>
      <c r="H56" s="11"/>
      <c r="I56" s="12"/>
      <c r="J56" s="63"/>
      <c r="K56" s="63"/>
      <c r="L56" s="63"/>
      <c r="M56" s="63"/>
      <c r="N56" s="63"/>
      <c r="O56" s="63"/>
    </row>
    <row r="57" spans="1:15" s="64" customFormat="1" ht="22.5" customHeight="1" x14ac:dyDescent="0.25">
      <c r="A57" s="60">
        <v>53</v>
      </c>
      <c r="B57" s="61" t="s">
        <v>602</v>
      </c>
      <c r="C57" s="62">
        <v>10309.86</v>
      </c>
      <c r="D57" s="8"/>
      <c r="E57" s="11"/>
      <c r="F57" s="11"/>
      <c r="G57" s="11"/>
      <c r="H57" s="11"/>
      <c r="I57" s="12"/>
      <c r="J57" s="63"/>
      <c r="K57" s="63"/>
      <c r="L57" s="63"/>
      <c r="M57" s="63"/>
      <c r="N57" s="63"/>
      <c r="O57" s="63"/>
    </row>
    <row r="58" spans="1:15" s="64" customFormat="1" ht="22.5" customHeight="1" x14ac:dyDescent="0.25">
      <c r="A58" s="60">
        <v>54</v>
      </c>
      <c r="B58" s="61" t="s">
        <v>643</v>
      </c>
      <c r="C58" s="62">
        <f>13000+474.78+2356.68+10000+3567+10701+455.1</f>
        <v>40554.559999999998</v>
      </c>
      <c r="D58" s="8"/>
      <c r="E58" s="11"/>
      <c r="F58" s="11"/>
      <c r="G58" s="11"/>
      <c r="H58" s="11"/>
      <c r="I58" s="12"/>
      <c r="J58" s="115"/>
      <c r="K58" s="63"/>
      <c r="L58" s="63"/>
      <c r="M58" s="63"/>
      <c r="N58" s="63"/>
      <c r="O58" s="63"/>
    </row>
    <row r="59" spans="1:15" s="64" customFormat="1" ht="22.5" customHeight="1" x14ac:dyDescent="0.25">
      <c r="A59" s="60">
        <v>55</v>
      </c>
      <c r="B59" s="61" t="s">
        <v>646</v>
      </c>
      <c r="C59" s="62">
        <f>2651.86+15000+32400+3382.5+10701+5697.36+35350.2+14760+4245.96+2206.62+35055+984</f>
        <v>162434.5</v>
      </c>
      <c r="D59" s="8"/>
      <c r="E59" s="11"/>
      <c r="F59" s="11"/>
      <c r="G59" s="11"/>
      <c r="H59" s="11"/>
      <c r="I59" s="12"/>
      <c r="J59" s="63"/>
      <c r="K59" s="63"/>
      <c r="L59" s="63"/>
      <c r="M59" s="63"/>
      <c r="N59" s="63"/>
      <c r="O59" s="63"/>
    </row>
    <row r="60" spans="1:15" s="64" customFormat="1" ht="31.5" customHeight="1" x14ac:dyDescent="0.25">
      <c r="A60" s="60">
        <v>56</v>
      </c>
      <c r="B60" s="61" t="s">
        <v>638</v>
      </c>
      <c r="C60" s="62">
        <f>95823.38+208002.01+311039.25</f>
        <v>614864.64000000001</v>
      </c>
      <c r="D60" s="8"/>
      <c r="E60" s="11"/>
      <c r="F60" s="11"/>
      <c r="G60" s="11"/>
      <c r="H60" s="11"/>
      <c r="I60" s="12"/>
      <c r="J60" s="63"/>
      <c r="K60" s="63"/>
      <c r="L60" s="63"/>
      <c r="M60" s="63"/>
      <c r="N60" s="63"/>
      <c r="O60" s="63"/>
    </row>
    <row r="61" spans="1:15" s="64" customFormat="1" ht="22.5" customHeight="1" x14ac:dyDescent="0.25">
      <c r="A61" s="60">
        <v>57</v>
      </c>
      <c r="B61" s="61" t="s">
        <v>639</v>
      </c>
      <c r="C61" s="62">
        <v>8364</v>
      </c>
      <c r="D61" s="8"/>
      <c r="E61" s="11"/>
      <c r="F61" s="11"/>
      <c r="G61" s="11"/>
      <c r="H61" s="11"/>
      <c r="I61" s="12"/>
      <c r="J61" s="63"/>
      <c r="K61" s="63"/>
      <c r="L61" s="63"/>
      <c r="M61" s="63"/>
      <c r="N61" s="63"/>
      <c r="O61" s="63"/>
    </row>
    <row r="62" spans="1:15" s="64" customFormat="1" ht="39" customHeight="1" x14ac:dyDescent="0.25">
      <c r="A62" s="60">
        <v>58</v>
      </c>
      <c r="B62" s="61" t="s">
        <v>640</v>
      </c>
      <c r="C62" s="62">
        <v>2583</v>
      </c>
      <c r="D62" s="8"/>
      <c r="E62" s="11"/>
      <c r="F62" s="11"/>
      <c r="G62" s="11"/>
      <c r="H62" s="11"/>
      <c r="I62" s="12"/>
      <c r="J62" s="63"/>
      <c r="K62" s="63"/>
      <c r="L62" s="63"/>
      <c r="M62" s="63"/>
      <c r="N62" s="63"/>
      <c r="O62" s="63"/>
    </row>
    <row r="63" spans="1:15" s="64" customFormat="1" ht="36.75" customHeight="1" x14ac:dyDescent="0.25">
      <c r="A63" s="60">
        <v>59</v>
      </c>
      <c r="B63" s="61" t="s">
        <v>641</v>
      </c>
      <c r="C63" s="62">
        <v>120904.16</v>
      </c>
      <c r="D63" s="8"/>
      <c r="E63" s="11"/>
      <c r="F63" s="11"/>
      <c r="G63" s="11"/>
      <c r="H63" s="11"/>
      <c r="I63" s="12"/>
      <c r="J63" s="63"/>
      <c r="K63" s="63"/>
      <c r="L63" s="63"/>
      <c r="M63" s="63"/>
      <c r="N63" s="63"/>
      <c r="O63" s="63"/>
    </row>
    <row r="64" spans="1:15" s="64" customFormat="1" ht="36.75" customHeight="1" x14ac:dyDescent="0.25">
      <c r="A64" s="60">
        <v>60</v>
      </c>
      <c r="B64" s="61" t="s">
        <v>647</v>
      </c>
      <c r="C64" s="62">
        <v>869</v>
      </c>
      <c r="D64" s="8"/>
      <c r="E64" s="11"/>
      <c r="F64" s="11"/>
      <c r="G64" s="11"/>
      <c r="H64" s="11"/>
      <c r="I64" s="12"/>
      <c r="J64" s="63"/>
      <c r="K64" s="63"/>
      <c r="L64" s="63"/>
      <c r="M64" s="63"/>
      <c r="N64" s="63"/>
      <c r="O64" s="63"/>
    </row>
    <row r="65" spans="1:15" s="64" customFormat="1" ht="35.25" customHeight="1" x14ac:dyDescent="0.25">
      <c r="A65" s="60">
        <v>61</v>
      </c>
      <c r="B65" s="61" t="s">
        <v>642</v>
      </c>
      <c r="C65" s="62">
        <f>20000+156871.26+15600</f>
        <v>192471.26</v>
      </c>
      <c r="D65" s="8"/>
      <c r="E65" s="11"/>
      <c r="F65" s="11"/>
      <c r="G65" s="11"/>
      <c r="H65" s="11"/>
      <c r="I65" s="12"/>
      <c r="J65" s="63"/>
      <c r="K65" s="63"/>
      <c r="L65" s="63"/>
      <c r="M65" s="63"/>
      <c r="N65" s="63"/>
      <c r="O65" s="63"/>
    </row>
    <row r="66" spans="1:15" s="64" customFormat="1" ht="22.5" customHeight="1" x14ac:dyDescent="0.25">
      <c r="A66" s="18"/>
      <c r="B66" s="22" t="s">
        <v>88</v>
      </c>
      <c r="C66" s="23">
        <f>SUM(C4:C65)</f>
        <v>48682811.239999995</v>
      </c>
      <c r="D66" s="84"/>
      <c r="E66" s="9"/>
      <c r="F66" s="9"/>
      <c r="G66" s="9"/>
      <c r="H66" s="9"/>
      <c r="I66" s="10"/>
      <c r="J66" s="63"/>
      <c r="K66" s="63"/>
      <c r="L66" s="63"/>
      <c r="M66" s="63"/>
      <c r="N66" s="63"/>
      <c r="O66" s="63"/>
    </row>
    <row r="67" spans="1:15" s="91" customFormat="1" ht="22.5" customHeight="1" x14ac:dyDescent="0.25">
      <c r="A67" s="14" t="s">
        <v>42</v>
      </c>
      <c r="B67" s="15" t="s">
        <v>43</v>
      </c>
      <c r="C67" s="16"/>
      <c r="D67" s="7"/>
      <c r="E67" s="87"/>
      <c r="F67" s="88"/>
      <c r="G67" s="121" t="s">
        <v>2</v>
      </c>
      <c r="H67" s="124"/>
      <c r="I67" s="124"/>
      <c r="J67" s="90"/>
      <c r="K67" s="90"/>
      <c r="L67" s="119" t="s">
        <v>2</v>
      </c>
      <c r="M67" s="119"/>
      <c r="N67" s="119"/>
      <c r="O67" s="119"/>
    </row>
    <row r="68" spans="1:15" s="91" customFormat="1" ht="22.5" customHeight="1" x14ac:dyDescent="0.2">
      <c r="A68" s="14" t="s">
        <v>3</v>
      </c>
      <c r="B68" s="14" t="s">
        <v>4</v>
      </c>
      <c r="C68" s="17" t="s">
        <v>74</v>
      </c>
      <c r="D68" s="100" t="s">
        <v>5</v>
      </c>
      <c r="E68" s="100" t="s">
        <v>6</v>
      </c>
      <c r="F68" s="100" t="s">
        <v>7</v>
      </c>
      <c r="G68" s="100" t="s">
        <v>8</v>
      </c>
      <c r="H68" s="100" t="s">
        <v>9</v>
      </c>
      <c r="I68" s="89" t="s">
        <v>10</v>
      </c>
      <c r="J68" s="14" t="s">
        <v>5</v>
      </c>
      <c r="K68" s="14" t="s">
        <v>312</v>
      </c>
      <c r="L68" s="14" t="s">
        <v>7</v>
      </c>
      <c r="M68" s="14" t="s">
        <v>8</v>
      </c>
      <c r="N68" s="14" t="s">
        <v>9</v>
      </c>
      <c r="O68" s="14" t="s">
        <v>10</v>
      </c>
    </row>
    <row r="69" spans="1:15" s="64" customFormat="1" ht="22.5" customHeight="1" x14ac:dyDescent="0.25">
      <c r="A69" s="18">
        <v>1</v>
      </c>
      <c r="B69" s="24" t="s">
        <v>44</v>
      </c>
      <c r="C69" s="92" t="s">
        <v>45</v>
      </c>
      <c r="D69" s="8" t="s">
        <v>45</v>
      </c>
      <c r="E69" s="11" t="s">
        <v>45</v>
      </c>
      <c r="F69" s="11" t="s">
        <v>45</v>
      </c>
      <c r="G69" s="11" t="s">
        <v>45</v>
      </c>
      <c r="H69" s="11" t="s">
        <v>46</v>
      </c>
      <c r="I69" s="12" t="s">
        <v>46</v>
      </c>
      <c r="J69" s="63"/>
      <c r="K69" s="63"/>
      <c r="L69" s="63"/>
      <c r="M69" s="63"/>
      <c r="N69" s="63"/>
      <c r="O69" s="63"/>
    </row>
    <row r="70" spans="1:15" s="64" customFormat="1" ht="22.5" customHeight="1" x14ac:dyDescent="0.25">
      <c r="A70" s="18">
        <v>2</v>
      </c>
      <c r="B70" s="24" t="s">
        <v>41</v>
      </c>
      <c r="C70" s="92">
        <f>23323.06+0</f>
        <v>23323.06</v>
      </c>
      <c r="D70" s="8"/>
      <c r="E70" s="11"/>
      <c r="F70" s="11"/>
      <c r="G70" s="11"/>
      <c r="H70" s="11"/>
      <c r="I70" s="12"/>
      <c r="J70" s="63"/>
      <c r="K70" s="63"/>
      <c r="L70" s="63"/>
      <c r="M70" s="63"/>
      <c r="N70" s="63"/>
      <c r="O70" s="63"/>
    </row>
    <row r="71" spans="1:15" s="64" customFormat="1" ht="22.5" customHeight="1" x14ac:dyDescent="0.25">
      <c r="A71" s="24"/>
      <c r="B71" s="22" t="s">
        <v>88</v>
      </c>
      <c r="C71" s="93">
        <f>SUM(C70)</f>
        <v>23323.06</v>
      </c>
      <c r="D71" s="84"/>
      <c r="E71" s="9"/>
      <c r="F71" s="9"/>
      <c r="G71" s="9"/>
      <c r="H71" s="9"/>
      <c r="I71" s="10"/>
      <c r="J71" s="63"/>
      <c r="K71" s="63"/>
      <c r="L71" s="63"/>
      <c r="M71" s="63"/>
      <c r="N71" s="63"/>
      <c r="O71" s="63"/>
    </row>
    <row r="72" spans="1:15" s="91" customFormat="1" ht="22.5" customHeight="1" x14ac:dyDescent="0.25">
      <c r="A72" s="14" t="s">
        <v>47</v>
      </c>
      <c r="B72" s="15" t="s">
        <v>48</v>
      </c>
      <c r="C72" s="16"/>
      <c r="D72" s="7"/>
      <c r="E72" s="87"/>
      <c r="F72" s="121" t="s">
        <v>2</v>
      </c>
      <c r="G72" s="124"/>
      <c r="H72" s="124"/>
      <c r="I72" s="124"/>
      <c r="J72" s="90"/>
      <c r="K72" s="90"/>
      <c r="L72" s="119" t="s">
        <v>2</v>
      </c>
      <c r="M72" s="119"/>
      <c r="N72" s="119"/>
      <c r="O72" s="119"/>
    </row>
    <row r="73" spans="1:15" s="91" customFormat="1" ht="22.5" customHeight="1" x14ac:dyDescent="0.2">
      <c r="A73" s="14" t="s">
        <v>3</v>
      </c>
      <c r="B73" s="14" t="s">
        <v>4</v>
      </c>
      <c r="C73" s="17" t="s">
        <v>74</v>
      </c>
      <c r="D73" s="100" t="s">
        <v>5</v>
      </c>
      <c r="E73" s="100" t="s">
        <v>6</v>
      </c>
      <c r="F73" s="100" t="s">
        <v>7</v>
      </c>
      <c r="G73" s="100" t="s">
        <v>8</v>
      </c>
      <c r="H73" s="100" t="s">
        <v>9</v>
      </c>
      <c r="I73" s="89" t="s">
        <v>10</v>
      </c>
      <c r="J73" s="14" t="s">
        <v>5</v>
      </c>
      <c r="K73" s="14" t="s">
        <v>312</v>
      </c>
      <c r="L73" s="14" t="s">
        <v>7</v>
      </c>
      <c r="M73" s="14" t="s">
        <v>8</v>
      </c>
      <c r="N73" s="14" t="s">
        <v>9</v>
      </c>
      <c r="O73" s="14" t="s">
        <v>10</v>
      </c>
    </row>
    <row r="74" spans="1:15" s="64" customFormat="1" ht="22.5" customHeight="1" x14ac:dyDescent="0.25">
      <c r="A74" s="18">
        <v>1</v>
      </c>
      <c r="B74" s="24" t="s">
        <v>49</v>
      </c>
      <c r="C74" s="94"/>
      <c r="D74" s="8">
        <v>334.52</v>
      </c>
      <c r="E74" s="11">
        <v>2011</v>
      </c>
      <c r="F74" s="11" t="s">
        <v>45</v>
      </c>
      <c r="G74" s="11" t="s">
        <v>45</v>
      </c>
      <c r="H74" s="11" t="s">
        <v>45</v>
      </c>
      <c r="I74" s="12" t="s">
        <v>45</v>
      </c>
      <c r="J74" s="63"/>
      <c r="K74" s="63"/>
      <c r="L74" s="63"/>
      <c r="M74" s="63"/>
      <c r="N74" s="63"/>
      <c r="O74" s="63"/>
    </row>
    <row r="75" spans="1:15" s="64" customFormat="1" ht="22.5" customHeight="1" x14ac:dyDescent="0.25">
      <c r="A75" s="18">
        <v>2</v>
      </c>
      <c r="B75" s="24" t="s">
        <v>41</v>
      </c>
      <c r="C75" s="94">
        <v>57000</v>
      </c>
      <c r="D75" s="8"/>
      <c r="E75" s="11"/>
      <c r="F75" s="11"/>
      <c r="G75" s="11"/>
      <c r="H75" s="11"/>
      <c r="I75" s="12"/>
      <c r="J75" s="63"/>
      <c r="K75" s="63"/>
      <c r="L75" s="63"/>
      <c r="M75" s="63"/>
      <c r="N75" s="63"/>
      <c r="O75" s="63"/>
    </row>
    <row r="76" spans="1:15" s="64" customFormat="1" ht="22.5" customHeight="1" x14ac:dyDescent="0.25">
      <c r="A76" s="24"/>
      <c r="B76" s="22" t="s">
        <v>88</v>
      </c>
      <c r="C76" s="23">
        <f>SUM(C75)</f>
        <v>57000</v>
      </c>
      <c r="D76" s="84"/>
      <c r="E76" s="9"/>
      <c r="F76" s="95"/>
      <c r="G76" s="9"/>
      <c r="H76" s="9"/>
      <c r="I76" s="10"/>
      <c r="J76" s="63"/>
      <c r="K76" s="63"/>
      <c r="L76" s="63"/>
      <c r="M76" s="63"/>
      <c r="N76" s="63"/>
      <c r="O76" s="63"/>
    </row>
    <row r="77" spans="1:15" s="91" customFormat="1" ht="22.5" customHeight="1" x14ac:dyDescent="0.25">
      <c r="A77" s="14" t="s">
        <v>50</v>
      </c>
      <c r="B77" s="15" t="s">
        <v>51</v>
      </c>
      <c r="C77" s="16"/>
      <c r="D77" s="7"/>
      <c r="E77" s="87"/>
      <c r="F77" s="121" t="s">
        <v>2</v>
      </c>
      <c r="G77" s="124"/>
      <c r="H77" s="124"/>
      <c r="I77" s="124"/>
      <c r="J77" s="90"/>
      <c r="K77" s="90"/>
      <c r="L77" s="119" t="s">
        <v>2</v>
      </c>
      <c r="M77" s="119"/>
      <c r="N77" s="119"/>
      <c r="O77" s="119"/>
    </row>
    <row r="78" spans="1:15" s="91" customFormat="1" ht="22.5" customHeight="1" x14ac:dyDescent="0.2">
      <c r="A78" s="96" t="s">
        <v>3</v>
      </c>
      <c r="B78" s="96" t="s">
        <v>4</v>
      </c>
      <c r="C78" s="97" t="s">
        <v>74</v>
      </c>
      <c r="D78" s="98" t="s">
        <v>5</v>
      </c>
      <c r="E78" s="98" t="s">
        <v>6</v>
      </c>
      <c r="F78" s="98" t="s">
        <v>7</v>
      </c>
      <c r="G78" s="98" t="s">
        <v>8</v>
      </c>
      <c r="H78" s="98" t="s">
        <v>9</v>
      </c>
      <c r="I78" s="99" t="s">
        <v>10</v>
      </c>
      <c r="J78" s="14" t="s">
        <v>5</v>
      </c>
      <c r="K78" s="14" t="s">
        <v>312</v>
      </c>
      <c r="L78" s="14" t="s">
        <v>7</v>
      </c>
      <c r="M78" s="14" t="s">
        <v>8</v>
      </c>
      <c r="N78" s="14" t="s">
        <v>9</v>
      </c>
      <c r="O78" s="14" t="s">
        <v>10</v>
      </c>
    </row>
    <row r="79" spans="1:15" s="64" customFormat="1" ht="22.5" customHeight="1" x14ac:dyDescent="0.25">
      <c r="A79" s="18">
        <v>1</v>
      </c>
      <c r="B79" s="24" t="s">
        <v>49</v>
      </c>
      <c r="C79" s="94"/>
      <c r="D79" s="8">
        <v>880.58</v>
      </c>
      <c r="E79" s="11">
        <v>2011</v>
      </c>
      <c r="F79" s="11" t="s">
        <v>45</v>
      </c>
      <c r="G79" s="11" t="s">
        <v>45</v>
      </c>
      <c r="H79" s="11" t="s">
        <v>45</v>
      </c>
      <c r="I79" s="12" t="s">
        <v>45</v>
      </c>
      <c r="J79" s="63"/>
      <c r="K79" s="63"/>
      <c r="L79" s="63"/>
      <c r="M79" s="63"/>
      <c r="N79" s="63"/>
      <c r="O79" s="63"/>
    </row>
    <row r="80" spans="1:15" s="64" customFormat="1" ht="22.5" customHeight="1" x14ac:dyDescent="0.25">
      <c r="A80" s="18">
        <v>2</v>
      </c>
      <c r="B80" s="24" t="s">
        <v>41</v>
      </c>
      <c r="C80" s="94">
        <f>29447.51+1053.24</f>
        <v>30500.75</v>
      </c>
      <c r="D80" s="8"/>
      <c r="E80" s="11"/>
      <c r="F80" s="11"/>
      <c r="G80" s="11"/>
      <c r="H80" s="11"/>
      <c r="I80" s="12"/>
      <c r="J80" s="63"/>
      <c r="K80" s="63"/>
      <c r="L80" s="63"/>
      <c r="M80" s="63"/>
      <c r="N80" s="63"/>
      <c r="O80" s="63"/>
    </row>
    <row r="81" spans="1:16" s="64" customFormat="1" ht="22.5" customHeight="1" x14ac:dyDescent="0.25">
      <c r="A81" s="18">
        <v>3</v>
      </c>
      <c r="B81" s="24" t="s">
        <v>52</v>
      </c>
      <c r="C81" s="94">
        <v>316141</v>
      </c>
      <c r="D81" s="8"/>
      <c r="E81" s="11"/>
      <c r="F81" s="11"/>
      <c r="G81" s="11"/>
      <c r="H81" s="11"/>
      <c r="I81" s="12"/>
      <c r="J81" s="63"/>
      <c r="K81" s="63"/>
      <c r="L81" s="63"/>
      <c r="M81" s="63"/>
      <c r="N81" s="63"/>
      <c r="O81" s="63"/>
    </row>
    <row r="82" spans="1:16" s="64" customFormat="1" ht="22.5" customHeight="1" x14ac:dyDescent="0.25">
      <c r="A82" s="24"/>
      <c r="B82" s="22" t="s">
        <v>88</v>
      </c>
      <c r="C82" s="23">
        <f>SUM(C80:C81)</f>
        <v>346641.75</v>
      </c>
      <c r="D82" s="84"/>
      <c r="E82" s="9"/>
      <c r="F82" s="9"/>
      <c r="G82" s="9"/>
      <c r="H82" s="9"/>
      <c r="I82" s="10"/>
      <c r="J82" s="63"/>
      <c r="K82" s="63"/>
      <c r="L82" s="63"/>
      <c r="M82" s="63"/>
      <c r="N82" s="63"/>
      <c r="O82" s="63"/>
    </row>
    <row r="83" spans="1:16" s="91" customFormat="1" ht="22.5" customHeight="1" x14ac:dyDescent="0.25">
      <c r="A83" s="14" t="s">
        <v>53</v>
      </c>
      <c r="B83" s="15" t="s">
        <v>94</v>
      </c>
      <c r="C83" s="16"/>
      <c r="D83" s="7"/>
      <c r="E83" s="87"/>
      <c r="F83" s="120" t="s">
        <v>2</v>
      </c>
      <c r="G83" s="120"/>
      <c r="H83" s="120"/>
      <c r="I83" s="121"/>
      <c r="J83" s="90"/>
      <c r="K83" s="90"/>
      <c r="L83" s="119" t="s">
        <v>2</v>
      </c>
      <c r="M83" s="119"/>
      <c r="N83" s="119"/>
      <c r="O83" s="119"/>
    </row>
    <row r="84" spans="1:16" s="91" customFormat="1" ht="22.5" customHeight="1" x14ac:dyDescent="0.2">
      <c r="A84" s="14" t="s">
        <v>3</v>
      </c>
      <c r="B84" s="14" t="s">
        <v>4</v>
      </c>
      <c r="C84" s="17" t="s">
        <v>74</v>
      </c>
      <c r="D84" s="100" t="s">
        <v>5</v>
      </c>
      <c r="E84" s="100" t="s">
        <v>6</v>
      </c>
      <c r="F84" s="100" t="s">
        <v>7</v>
      </c>
      <c r="G84" s="100" t="s">
        <v>8</v>
      </c>
      <c r="H84" s="100" t="s">
        <v>9</v>
      </c>
      <c r="I84" s="89" t="s">
        <v>10</v>
      </c>
      <c r="J84" s="14" t="s">
        <v>5</v>
      </c>
      <c r="K84" s="14" t="s">
        <v>312</v>
      </c>
      <c r="L84" s="14" t="s">
        <v>7</v>
      </c>
      <c r="M84" s="14" t="s">
        <v>8</v>
      </c>
      <c r="N84" s="14" t="s">
        <v>9</v>
      </c>
      <c r="O84" s="14" t="s">
        <v>10</v>
      </c>
    </row>
    <row r="85" spans="1:16" s="64" customFormat="1" ht="22.5" customHeight="1" x14ac:dyDescent="0.25">
      <c r="A85" s="18">
        <v>1</v>
      </c>
      <c r="B85" s="24" t="s">
        <v>54</v>
      </c>
      <c r="C85" s="94">
        <v>4835575</v>
      </c>
      <c r="D85" s="8">
        <v>1934.23</v>
      </c>
      <c r="E85" s="11" t="s">
        <v>55</v>
      </c>
      <c r="F85" s="11" t="s">
        <v>56</v>
      </c>
      <c r="G85" s="11" t="s">
        <v>57</v>
      </c>
      <c r="H85" s="11" t="s">
        <v>45</v>
      </c>
      <c r="I85" s="12" t="s">
        <v>28</v>
      </c>
      <c r="J85" s="63">
        <v>1934.23</v>
      </c>
      <c r="K85" s="63" t="s">
        <v>516</v>
      </c>
      <c r="L85" s="63" t="s">
        <v>517</v>
      </c>
      <c r="M85" s="63" t="s">
        <v>512</v>
      </c>
      <c r="N85" s="63" t="s">
        <v>15</v>
      </c>
      <c r="O85" s="63" t="s">
        <v>321</v>
      </c>
    </row>
    <row r="86" spans="1:16" s="64" customFormat="1" ht="22.5" customHeight="1" x14ac:dyDescent="0.25">
      <c r="A86" s="18">
        <v>2</v>
      </c>
      <c r="B86" s="24" t="s">
        <v>515</v>
      </c>
      <c r="C86" s="94">
        <v>7162500</v>
      </c>
      <c r="D86" s="8"/>
      <c r="E86" s="11"/>
      <c r="F86" s="11"/>
      <c r="G86" s="11"/>
      <c r="H86" s="11"/>
      <c r="I86" s="12"/>
      <c r="J86" s="63">
        <v>2865</v>
      </c>
      <c r="K86" s="63">
        <v>1964</v>
      </c>
      <c r="L86" s="63" t="s">
        <v>517</v>
      </c>
      <c r="M86" s="63" t="s">
        <v>512</v>
      </c>
      <c r="N86" s="63" t="s">
        <v>15</v>
      </c>
      <c r="O86" s="63" t="s">
        <v>28</v>
      </c>
      <c r="P86" s="101"/>
    </row>
    <row r="87" spans="1:16" s="64" customFormat="1" ht="22.5" customHeight="1" x14ac:dyDescent="0.25">
      <c r="A87" s="18">
        <v>3</v>
      </c>
      <c r="B87" s="24" t="s">
        <v>41</v>
      </c>
      <c r="C87" s="94">
        <f>597197.83</f>
        <v>597197.82999999996</v>
      </c>
      <c r="D87" s="8"/>
      <c r="E87" s="11"/>
      <c r="F87" s="11"/>
      <c r="G87" s="11"/>
      <c r="H87" s="11"/>
      <c r="I87" s="12"/>
      <c r="J87" s="63"/>
      <c r="K87" s="63"/>
      <c r="L87" s="63"/>
      <c r="M87" s="63"/>
      <c r="N87" s="63"/>
      <c r="O87" s="63"/>
    </row>
    <row r="88" spans="1:16" s="64" customFormat="1" ht="22.5" customHeight="1" x14ac:dyDescent="0.25">
      <c r="A88" s="18"/>
      <c r="B88" s="22" t="s">
        <v>88</v>
      </c>
      <c r="C88" s="102">
        <f>SUM(C85:C87)</f>
        <v>12595272.83</v>
      </c>
      <c r="D88" s="8"/>
      <c r="E88" s="11"/>
      <c r="F88" s="11"/>
      <c r="G88" s="11"/>
      <c r="H88" s="11"/>
      <c r="I88" s="12"/>
      <c r="J88" s="63"/>
      <c r="K88" s="63"/>
      <c r="L88" s="63"/>
      <c r="M88" s="63"/>
      <c r="N88" s="63"/>
      <c r="O88" s="63"/>
    </row>
    <row r="89" spans="1:16" s="91" customFormat="1" ht="22.5" customHeight="1" x14ac:dyDescent="0.25">
      <c r="A89" s="14" t="s">
        <v>58</v>
      </c>
      <c r="B89" s="15" t="s">
        <v>60</v>
      </c>
      <c r="C89" s="16"/>
      <c r="D89" s="7"/>
      <c r="E89" s="87"/>
      <c r="F89" s="120" t="s">
        <v>2</v>
      </c>
      <c r="G89" s="120"/>
      <c r="H89" s="120"/>
      <c r="I89" s="121"/>
      <c r="J89" s="90"/>
      <c r="K89" s="90"/>
      <c r="L89" s="119" t="s">
        <v>2</v>
      </c>
      <c r="M89" s="119"/>
      <c r="N89" s="119"/>
      <c r="O89" s="119"/>
    </row>
    <row r="90" spans="1:16" s="91" customFormat="1" ht="22.5" customHeight="1" x14ac:dyDescent="0.2">
      <c r="A90" s="14" t="s">
        <v>3</v>
      </c>
      <c r="B90" s="14" t="s">
        <v>4</v>
      </c>
      <c r="C90" s="17" t="s">
        <v>74</v>
      </c>
      <c r="D90" s="100" t="s">
        <v>5</v>
      </c>
      <c r="E90" s="100" t="s">
        <v>6</v>
      </c>
      <c r="F90" s="100" t="s">
        <v>7</v>
      </c>
      <c r="G90" s="100" t="s">
        <v>8</v>
      </c>
      <c r="H90" s="100" t="s">
        <v>9</v>
      </c>
      <c r="I90" s="89" t="s">
        <v>10</v>
      </c>
      <c r="J90" s="14" t="s">
        <v>5</v>
      </c>
      <c r="K90" s="14" t="s">
        <v>312</v>
      </c>
      <c r="L90" s="14" t="s">
        <v>7</v>
      </c>
      <c r="M90" s="14" t="s">
        <v>8</v>
      </c>
      <c r="N90" s="14" t="s">
        <v>9</v>
      </c>
      <c r="O90" s="14" t="s">
        <v>10</v>
      </c>
    </row>
    <row r="91" spans="1:16" s="64" customFormat="1" ht="22.5" customHeight="1" x14ac:dyDescent="0.25">
      <c r="A91" s="18">
        <v>1</v>
      </c>
      <c r="B91" s="24" t="s">
        <v>634</v>
      </c>
      <c r="C91" s="94">
        <v>2913036.96</v>
      </c>
      <c r="D91" s="8">
        <v>985.3</v>
      </c>
      <c r="E91" s="11">
        <v>2008</v>
      </c>
      <c r="F91" s="11" t="s">
        <v>61</v>
      </c>
      <c r="G91" s="11" t="s">
        <v>62</v>
      </c>
      <c r="H91" s="11" t="s">
        <v>63</v>
      </c>
      <c r="I91" s="12" t="s">
        <v>64</v>
      </c>
      <c r="J91" s="103">
        <v>985.3</v>
      </c>
      <c r="K91" s="103">
        <v>2008</v>
      </c>
      <c r="L91" s="103" t="s">
        <v>511</v>
      </c>
      <c r="M91" s="103" t="s">
        <v>512</v>
      </c>
      <c r="N91" s="103" t="s">
        <v>15</v>
      </c>
      <c r="O91" s="103" t="s">
        <v>28</v>
      </c>
    </row>
    <row r="92" spans="1:16" s="64" customFormat="1" ht="22.5" customHeight="1" x14ac:dyDescent="0.25">
      <c r="A92" s="18">
        <v>2</v>
      </c>
      <c r="B92" s="24" t="s">
        <v>41</v>
      </c>
      <c r="C92" s="94">
        <f>16307+35375.77+45449.98+282655.64+5251.29</f>
        <v>385039.68</v>
      </c>
      <c r="D92" s="8"/>
      <c r="E92" s="11"/>
      <c r="F92" s="11"/>
      <c r="G92" s="11"/>
      <c r="H92" s="11"/>
      <c r="I92" s="12"/>
      <c r="J92" s="63"/>
      <c r="K92" s="63"/>
      <c r="L92" s="63"/>
      <c r="M92" s="63"/>
      <c r="N92" s="63"/>
      <c r="O92" s="63"/>
    </row>
    <row r="93" spans="1:16" s="64" customFormat="1" ht="22.5" customHeight="1" x14ac:dyDescent="0.25">
      <c r="A93" s="18"/>
      <c r="B93" s="22" t="s">
        <v>88</v>
      </c>
      <c r="C93" s="104">
        <f>SUM(C91:C92)</f>
        <v>3298076.64</v>
      </c>
      <c r="D93" s="8"/>
      <c r="E93" s="11"/>
      <c r="F93" s="11"/>
      <c r="G93" s="11"/>
      <c r="H93" s="11"/>
      <c r="I93" s="12"/>
      <c r="J93" s="63"/>
      <c r="K93" s="63"/>
      <c r="L93" s="63"/>
      <c r="M93" s="63"/>
      <c r="N93" s="63"/>
      <c r="O93" s="63"/>
    </row>
    <row r="94" spans="1:16" s="91" customFormat="1" ht="22.5" customHeight="1" x14ac:dyDescent="0.25">
      <c r="A94" s="14" t="s">
        <v>59</v>
      </c>
      <c r="B94" s="15" t="s">
        <v>95</v>
      </c>
      <c r="C94" s="16"/>
      <c r="D94" s="7"/>
      <c r="E94" s="87"/>
      <c r="F94" s="120" t="s">
        <v>2</v>
      </c>
      <c r="G94" s="120"/>
      <c r="H94" s="120"/>
      <c r="I94" s="121"/>
      <c r="J94" s="90"/>
      <c r="K94" s="90"/>
      <c r="L94" s="119" t="s">
        <v>2</v>
      </c>
      <c r="M94" s="119"/>
      <c r="N94" s="119"/>
      <c r="O94" s="119"/>
    </row>
    <row r="95" spans="1:16" s="91" customFormat="1" ht="22.5" customHeight="1" x14ac:dyDescent="0.2">
      <c r="A95" s="14" t="s">
        <v>3</v>
      </c>
      <c r="B95" s="14" t="s">
        <v>4</v>
      </c>
      <c r="C95" s="17" t="s">
        <v>74</v>
      </c>
      <c r="D95" s="100" t="s">
        <v>5</v>
      </c>
      <c r="E95" s="100" t="s">
        <v>6</v>
      </c>
      <c r="F95" s="100" t="s">
        <v>7</v>
      </c>
      <c r="G95" s="100" t="s">
        <v>8</v>
      </c>
      <c r="H95" s="100" t="s">
        <v>9</v>
      </c>
      <c r="I95" s="89" t="s">
        <v>10</v>
      </c>
      <c r="J95" s="14" t="s">
        <v>5</v>
      </c>
      <c r="K95" s="14" t="s">
        <v>312</v>
      </c>
      <c r="L95" s="14" t="s">
        <v>7</v>
      </c>
      <c r="M95" s="14" t="s">
        <v>8</v>
      </c>
      <c r="N95" s="14" t="s">
        <v>9</v>
      </c>
      <c r="O95" s="14" t="s">
        <v>10</v>
      </c>
    </row>
    <row r="96" spans="1:16" s="64" customFormat="1" ht="39" customHeight="1" x14ac:dyDescent="0.25">
      <c r="A96" s="18">
        <v>1</v>
      </c>
      <c r="B96" s="19" t="s">
        <v>126</v>
      </c>
      <c r="C96" s="20">
        <v>1336400</v>
      </c>
      <c r="D96" s="8"/>
      <c r="E96" s="11"/>
      <c r="F96" s="11"/>
      <c r="G96" s="11"/>
      <c r="H96" s="11"/>
      <c r="I96" s="12"/>
      <c r="J96" s="63"/>
      <c r="K96" s="105"/>
      <c r="L96" s="105"/>
      <c r="M96" s="105"/>
      <c r="N96" s="105"/>
      <c r="O96" s="105"/>
    </row>
    <row r="97" spans="1:15" s="64" customFormat="1" ht="22.5" customHeight="1" x14ac:dyDescent="0.25">
      <c r="A97" s="18">
        <v>2</v>
      </c>
      <c r="B97" s="106" t="s">
        <v>123</v>
      </c>
      <c r="C97" s="20">
        <v>50000</v>
      </c>
      <c r="D97" s="8"/>
      <c r="E97" s="11"/>
      <c r="F97" s="11"/>
      <c r="G97" s="11"/>
      <c r="H97" s="11"/>
      <c r="I97" s="12"/>
      <c r="J97" s="63"/>
      <c r="K97" s="105"/>
      <c r="L97" s="105"/>
      <c r="M97" s="105"/>
      <c r="N97" s="105"/>
      <c r="O97" s="105"/>
    </row>
    <row r="98" spans="1:15" s="64" customFormat="1" ht="22.5" customHeight="1" x14ac:dyDescent="0.25">
      <c r="A98" s="18">
        <v>3</v>
      </c>
      <c r="B98" s="106" t="s">
        <v>122</v>
      </c>
      <c r="C98" s="20">
        <v>290000</v>
      </c>
      <c r="D98" s="8"/>
      <c r="E98" s="11"/>
      <c r="F98" s="11"/>
      <c r="G98" s="11"/>
      <c r="H98" s="11"/>
      <c r="I98" s="12"/>
      <c r="J98" s="63"/>
      <c r="K98" s="63"/>
      <c r="L98" s="63"/>
      <c r="M98" s="63"/>
      <c r="N98" s="63"/>
      <c r="O98" s="63"/>
    </row>
    <row r="99" spans="1:15" s="64" customFormat="1" ht="22.5" customHeight="1" x14ac:dyDescent="0.25">
      <c r="A99" s="18">
        <v>4</v>
      </c>
      <c r="B99" s="19" t="s">
        <v>119</v>
      </c>
      <c r="C99" s="20">
        <v>82132.59</v>
      </c>
      <c r="D99" s="8"/>
      <c r="E99" s="11"/>
      <c r="F99" s="11"/>
      <c r="G99" s="11"/>
      <c r="H99" s="11"/>
      <c r="I99" s="12"/>
      <c r="J99" s="63"/>
      <c r="K99" s="63"/>
      <c r="L99" s="63"/>
      <c r="M99" s="63"/>
      <c r="N99" s="63"/>
      <c r="O99" s="63"/>
    </row>
    <row r="100" spans="1:15" s="64" customFormat="1" ht="22.5" customHeight="1" x14ac:dyDescent="0.25">
      <c r="A100" s="18">
        <v>5</v>
      </c>
      <c r="B100" s="19" t="s">
        <v>604</v>
      </c>
      <c r="C100" s="21">
        <v>3188860.1</v>
      </c>
      <c r="D100" s="8"/>
      <c r="E100" s="11"/>
      <c r="F100" s="11"/>
      <c r="G100" s="11"/>
      <c r="H100" s="11"/>
      <c r="I100" s="12"/>
      <c r="J100" s="63"/>
      <c r="K100" s="63"/>
      <c r="L100" s="63"/>
      <c r="M100" s="63"/>
      <c r="N100" s="63"/>
      <c r="O100" s="63"/>
    </row>
    <row r="101" spans="1:15" s="64" customFormat="1" ht="22.5" customHeight="1" x14ac:dyDescent="0.25">
      <c r="A101" s="18">
        <v>6</v>
      </c>
      <c r="B101" s="19" t="s">
        <v>111</v>
      </c>
      <c r="C101" s="21">
        <v>8344.7000000000007</v>
      </c>
      <c r="D101" s="8"/>
      <c r="E101" s="11"/>
      <c r="F101" s="11"/>
      <c r="G101" s="11"/>
      <c r="H101" s="11"/>
      <c r="I101" s="12"/>
      <c r="J101" s="63"/>
      <c r="K101" s="63"/>
      <c r="L101" s="63"/>
      <c r="M101" s="63"/>
      <c r="N101" s="63"/>
      <c r="O101" s="63"/>
    </row>
    <row r="102" spans="1:15" s="64" customFormat="1" ht="22.5" customHeight="1" x14ac:dyDescent="0.25">
      <c r="A102" s="18">
        <v>7</v>
      </c>
      <c r="B102" s="19" t="s">
        <v>112</v>
      </c>
      <c r="C102" s="21">
        <v>8344.7000000000007</v>
      </c>
      <c r="D102" s="8"/>
      <c r="E102" s="11"/>
      <c r="F102" s="11"/>
      <c r="G102" s="11"/>
      <c r="H102" s="11"/>
      <c r="I102" s="12"/>
      <c r="J102" s="63"/>
      <c r="K102" s="63"/>
      <c r="L102" s="63"/>
      <c r="M102" s="63"/>
      <c r="N102" s="63"/>
      <c r="O102" s="63"/>
    </row>
    <row r="103" spans="1:15" s="64" customFormat="1" ht="22.5" customHeight="1" x14ac:dyDescent="0.25">
      <c r="A103" s="18">
        <v>8</v>
      </c>
      <c r="B103" s="19" t="s">
        <v>113</v>
      </c>
      <c r="C103" s="21">
        <v>8344.7000000000007</v>
      </c>
      <c r="D103" s="8"/>
      <c r="E103" s="11"/>
      <c r="F103" s="11"/>
      <c r="G103" s="11"/>
      <c r="H103" s="11"/>
      <c r="I103" s="12"/>
      <c r="J103" s="63"/>
      <c r="K103" s="63"/>
      <c r="L103" s="63"/>
      <c r="M103" s="63"/>
      <c r="N103" s="63"/>
      <c r="O103" s="63"/>
    </row>
    <row r="104" spans="1:15" s="64" customFormat="1" ht="22.5" customHeight="1" x14ac:dyDescent="0.25">
      <c r="A104" s="18">
        <v>9</v>
      </c>
      <c r="B104" s="19" t="s">
        <v>114</v>
      </c>
      <c r="C104" s="21">
        <v>8344.7000000000007</v>
      </c>
      <c r="D104" s="8"/>
      <c r="E104" s="11"/>
      <c r="F104" s="11"/>
      <c r="G104" s="11"/>
      <c r="H104" s="11"/>
      <c r="I104" s="12"/>
      <c r="J104" s="63"/>
      <c r="K104" s="63"/>
      <c r="L104" s="63"/>
      <c r="M104" s="63"/>
      <c r="N104" s="63"/>
      <c r="O104" s="63"/>
    </row>
    <row r="105" spans="1:15" s="64" customFormat="1" ht="22.5" customHeight="1" x14ac:dyDescent="0.25">
      <c r="A105" s="18">
        <v>10</v>
      </c>
      <c r="B105" s="19" t="s">
        <v>115</v>
      </c>
      <c r="C105" s="21">
        <v>8344.7000000000007</v>
      </c>
      <c r="D105" s="8"/>
      <c r="E105" s="11"/>
      <c r="F105" s="11"/>
      <c r="G105" s="11"/>
      <c r="H105" s="11"/>
      <c r="I105" s="12"/>
      <c r="J105" s="63"/>
      <c r="K105" s="63"/>
      <c r="L105" s="63"/>
      <c r="M105" s="63"/>
      <c r="N105" s="63"/>
      <c r="O105" s="63"/>
    </row>
    <row r="106" spans="1:15" s="64" customFormat="1" ht="22.5" customHeight="1" x14ac:dyDescent="0.25">
      <c r="A106" s="18">
        <v>11</v>
      </c>
      <c r="B106" s="19" t="s">
        <v>648</v>
      </c>
      <c r="C106" s="21">
        <v>30471.47</v>
      </c>
      <c r="D106" s="8"/>
      <c r="E106" s="11"/>
      <c r="F106" s="11"/>
      <c r="G106" s="11"/>
      <c r="H106" s="11"/>
      <c r="I106" s="12"/>
      <c r="J106" s="63"/>
      <c r="K106" s="63"/>
      <c r="L106" s="63"/>
      <c r="M106" s="63"/>
      <c r="N106" s="63"/>
      <c r="O106" s="63"/>
    </row>
    <row r="107" spans="1:15" s="64" customFormat="1" ht="22.5" customHeight="1" x14ac:dyDescent="0.25">
      <c r="A107" s="18">
        <v>12</v>
      </c>
      <c r="B107" s="19" t="s">
        <v>117</v>
      </c>
      <c r="C107" s="21">
        <v>3308</v>
      </c>
      <c r="D107" s="8"/>
      <c r="E107" s="11"/>
      <c r="F107" s="11"/>
      <c r="G107" s="11"/>
      <c r="H107" s="11"/>
      <c r="I107" s="12"/>
      <c r="J107" s="63"/>
      <c r="K107" s="63"/>
      <c r="L107" s="63"/>
      <c r="M107" s="63"/>
      <c r="N107" s="63"/>
      <c r="O107" s="63"/>
    </row>
    <row r="108" spans="1:15" s="64" customFormat="1" ht="22.5" customHeight="1" x14ac:dyDescent="0.25">
      <c r="A108" s="18">
        <v>13</v>
      </c>
      <c r="B108" s="19" t="s">
        <v>531</v>
      </c>
      <c r="C108" s="20">
        <v>438088.61</v>
      </c>
      <c r="D108" s="8"/>
      <c r="E108" s="11"/>
      <c r="F108" s="11"/>
      <c r="G108" s="11"/>
      <c r="H108" s="11"/>
      <c r="I108" s="12"/>
      <c r="J108" s="63"/>
      <c r="K108" s="63"/>
      <c r="L108" s="63"/>
      <c r="M108" s="63"/>
      <c r="N108" s="63"/>
      <c r="O108" s="63"/>
    </row>
    <row r="109" spans="1:15" s="64" customFormat="1" ht="22.5" customHeight="1" x14ac:dyDescent="0.25">
      <c r="A109" s="18">
        <v>14</v>
      </c>
      <c r="B109" s="19" t="s">
        <v>613</v>
      </c>
      <c r="C109" s="20">
        <v>18000</v>
      </c>
      <c r="D109" s="8"/>
      <c r="E109" s="11"/>
      <c r="F109" s="11"/>
      <c r="G109" s="11"/>
      <c r="H109" s="11"/>
      <c r="I109" s="12"/>
      <c r="J109" s="63"/>
      <c r="K109" s="63"/>
      <c r="L109" s="63"/>
      <c r="M109" s="63"/>
      <c r="N109" s="63"/>
      <c r="O109" s="63"/>
    </row>
    <row r="110" spans="1:15" s="64" customFormat="1" ht="22.5" customHeight="1" x14ac:dyDescent="0.25">
      <c r="A110" s="18">
        <v>15</v>
      </c>
      <c r="B110" s="19" t="s">
        <v>614</v>
      </c>
      <c r="C110" s="20">
        <v>14500</v>
      </c>
      <c r="D110" s="8"/>
      <c r="E110" s="11"/>
      <c r="F110" s="11"/>
      <c r="G110" s="11"/>
      <c r="H110" s="11"/>
      <c r="I110" s="12"/>
      <c r="J110" s="63"/>
      <c r="K110" s="63"/>
      <c r="L110" s="63"/>
      <c r="M110" s="63"/>
      <c r="N110" s="63"/>
      <c r="O110" s="63"/>
    </row>
    <row r="111" spans="1:15" s="64" customFormat="1" ht="22.5" customHeight="1" x14ac:dyDescent="0.25">
      <c r="A111" s="18">
        <v>16</v>
      </c>
      <c r="B111" s="106" t="s">
        <v>532</v>
      </c>
      <c r="C111" s="20">
        <v>1912.1</v>
      </c>
      <c r="D111" s="8"/>
      <c r="E111" s="11"/>
      <c r="F111" s="11"/>
      <c r="G111" s="11"/>
      <c r="H111" s="11"/>
      <c r="I111" s="12"/>
      <c r="J111" s="63"/>
      <c r="K111" s="63"/>
      <c r="L111" s="63"/>
      <c r="M111" s="63"/>
      <c r="N111" s="63"/>
      <c r="O111" s="63"/>
    </row>
    <row r="112" spans="1:15" s="64" customFormat="1" ht="22.5" customHeight="1" x14ac:dyDescent="0.25">
      <c r="A112" s="18">
        <v>17</v>
      </c>
      <c r="B112" s="106" t="s">
        <v>533</v>
      </c>
      <c r="C112" s="20">
        <v>51561.13</v>
      </c>
      <c r="D112" s="8"/>
      <c r="E112" s="11"/>
      <c r="F112" s="11"/>
      <c r="G112" s="11"/>
      <c r="H112" s="11"/>
      <c r="I112" s="12"/>
      <c r="J112" s="63"/>
      <c r="K112" s="63"/>
      <c r="L112" s="63"/>
      <c r="M112" s="63"/>
      <c r="N112" s="63"/>
      <c r="O112" s="63"/>
    </row>
    <row r="113" spans="1:15" s="64" customFormat="1" ht="22.5" customHeight="1" x14ac:dyDescent="0.25">
      <c r="A113" s="18">
        <v>18</v>
      </c>
      <c r="B113" s="106" t="s">
        <v>534</v>
      </c>
      <c r="C113" s="20">
        <v>17602</v>
      </c>
      <c r="D113" s="8"/>
      <c r="E113" s="11"/>
      <c r="F113" s="11"/>
      <c r="G113" s="11"/>
      <c r="H113" s="11"/>
      <c r="I113" s="12"/>
      <c r="J113" s="63"/>
      <c r="K113" s="63"/>
      <c r="L113" s="63"/>
      <c r="M113" s="63"/>
      <c r="N113" s="63"/>
      <c r="O113" s="63"/>
    </row>
    <row r="114" spans="1:15" s="64" customFormat="1" ht="22.5" customHeight="1" x14ac:dyDescent="0.25">
      <c r="A114" s="18">
        <v>19</v>
      </c>
      <c r="B114" s="106" t="s">
        <v>306</v>
      </c>
      <c r="C114" s="20">
        <f>Tabela3[[#Totals],[Wartość pocz.]]</f>
        <v>1083497.9699999997</v>
      </c>
      <c r="D114" s="8"/>
      <c r="E114" s="11"/>
      <c r="F114" s="11"/>
      <c r="G114" s="11"/>
      <c r="H114" s="11"/>
      <c r="I114" s="12"/>
      <c r="J114" s="63"/>
      <c r="K114" s="63"/>
      <c r="L114" s="63"/>
      <c r="M114" s="63"/>
      <c r="N114" s="63"/>
      <c r="O114" s="63"/>
    </row>
    <row r="115" spans="1:15" ht="22.5" customHeight="1" x14ac:dyDescent="0.25">
      <c r="A115" s="63"/>
      <c r="B115" s="107" t="s">
        <v>88</v>
      </c>
      <c r="C115" s="108">
        <f>SUM(C96:C96)</f>
        <v>1336400</v>
      </c>
      <c r="D115" s="63"/>
      <c r="E115" s="63"/>
      <c r="F115" s="63"/>
      <c r="G115" s="63"/>
      <c r="H115" s="63"/>
      <c r="I115" s="109"/>
      <c r="J115" s="63"/>
      <c r="K115" s="63"/>
      <c r="L115" s="63"/>
      <c r="M115" s="63"/>
      <c r="N115" s="63"/>
      <c r="O115" s="63"/>
    </row>
    <row r="116" spans="1:15" ht="22.5" customHeight="1" x14ac:dyDescent="0.25">
      <c r="A116" s="90"/>
      <c r="B116" s="85" t="s">
        <v>89</v>
      </c>
      <c r="C116" s="86">
        <f>SUMIF(B4:B115,"RAZEM",C4:C115)</f>
        <v>66339525.519999996</v>
      </c>
      <c r="J116" s="63"/>
      <c r="K116" s="63"/>
      <c r="L116" s="63"/>
      <c r="M116" s="63"/>
      <c r="N116" s="63"/>
      <c r="O116" s="63"/>
    </row>
  </sheetData>
  <mergeCells count="15">
    <mergeCell ref="A55:C55"/>
    <mergeCell ref="L89:O89"/>
    <mergeCell ref="L94:O94"/>
    <mergeCell ref="L2:O2"/>
    <mergeCell ref="L67:O67"/>
    <mergeCell ref="L72:O72"/>
    <mergeCell ref="L77:O77"/>
    <mergeCell ref="L83:O83"/>
    <mergeCell ref="F89:I89"/>
    <mergeCell ref="F94:I94"/>
    <mergeCell ref="F2:I2"/>
    <mergeCell ref="G67:I67"/>
    <mergeCell ref="F72:I72"/>
    <mergeCell ref="F77:I77"/>
    <mergeCell ref="F83:I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6" zoomScale="85" zoomScaleNormal="85" workbookViewId="0">
      <selection activeCell="F27" sqref="F27"/>
    </sheetView>
  </sheetViews>
  <sheetFormatPr defaultRowHeight="15" x14ac:dyDescent="0.25"/>
  <cols>
    <col min="1" max="1" width="3.85546875" style="1" bestFit="1" customWidth="1"/>
    <col min="2" max="2" width="72.42578125" style="1" bestFit="1" customWidth="1"/>
    <col min="3" max="3" width="20.42578125" style="1" bestFit="1" customWidth="1"/>
    <col min="4" max="4" width="18.7109375" style="1" customWidth="1"/>
    <col min="5" max="16384" width="9.140625" style="1"/>
  </cols>
  <sheetData>
    <row r="1" spans="1:3" x14ac:dyDescent="0.25">
      <c r="A1" s="4" t="s">
        <v>120</v>
      </c>
      <c r="B1" s="5"/>
      <c r="C1" s="5"/>
    </row>
    <row r="2" spans="1:3" ht="47.25" customHeight="1" x14ac:dyDescent="0.25">
      <c r="A2" s="65" t="s">
        <v>3</v>
      </c>
      <c r="B2" s="65" t="s">
        <v>4</v>
      </c>
      <c r="C2" s="65" t="s">
        <v>74</v>
      </c>
    </row>
    <row r="3" spans="1:3" ht="14.25" customHeight="1" x14ac:dyDescent="0.25">
      <c r="A3" s="76" t="s">
        <v>75</v>
      </c>
      <c r="B3" s="77"/>
      <c r="C3" s="78"/>
    </row>
    <row r="4" spans="1:3" ht="14.25" customHeight="1" x14ac:dyDescent="0.25">
      <c r="A4" s="8" t="s">
        <v>0</v>
      </c>
      <c r="B4" s="13" t="s">
        <v>81</v>
      </c>
      <c r="C4" s="79">
        <v>8000</v>
      </c>
    </row>
    <row r="5" spans="1:3" ht="14.25" customHeight="1" x14ac:dyDescent="0.25">
      <c r="A5" s="8" t="s">
        <v>42</v>
      </c>
      <c r="B5" s="13" t="s">
        <v>82</v>
      </c>
      <c r="C5" s="79">
        <v>182390</v>
      </c>
    </row>
    <row r="6" spans="1:3" ht="14.25" customHeight="1" x14ac:dyDescent="0.25">
      <c r="A6" s="8" t="s">
        <v>47</v>
      </c>
      <c r="B6" s="13" t="s">
        <v>637</v>
      </c>
      <c r="C6" s="79">
        <v>28727</v>
      </c>
    </row>
    <row r="7" spans="1:3" ht="14.25" customHeight="1" x14ac:dyDescent="0.25">
      <c r="A7" s="8" t="s">
        <v>50</v>
      </c>
      <c r="B7" s="13" t="s">
        <v>128</v>
      </c>
      <c r="C7" s="80">
        <f>Tabela2[[#Totals],[Wartość]]</f>
        <v>219246.61000000002</v>
      </c>
    </row>
    <row r="8" spans="1:3" ht="14.25" customHeight="1" x14ac:dyDescent="0.25">
      <c r="A8" s="8"/>
      <c r="B8" s="25" t="s">
        <v>88</v>
      </c>
      <c r="C8" s="81">
        <f>SUM(C4:C7)</f>
        <v>438363.61</v>
      </c>
    </row>
    <row r="9" spans="1:3" ht="14.25" customHeight="1" x14ac:dyDescent="0.25">
      <c r="A9" s="76" t="s">
        <v>76</v>
      </c>
      <c r="B9" s="77"/>
      <c r="C9" s="78"/>
    </row>
    <row r="10" spans="1:3" ht="14.25" customHeight="1" x14ac:dyDescent="0.25">
      <c r="A10" s="8" t="s">
        <v>0</v>
      </c>
      <c r="B10" s="13" t="s">
        <v>79</v>
      </c>
      <c r="C10" s="79">
        <v>30118.81</v>
      </c>
    </row>
    <row r="11" spans="1:3" ht="14.25" customHeight="1" x14ac:dyDescent="0.25">
      <c r="A11" s="8" t="s">
        <v>47</v>
      </c>
      <c r="B11" s="13" t="s">
        <v>84</v>
      </c>
      <c r="C11" s="79">
        <v>7606.7</v>
      </c>
    </row>
    <row r="12" spans="1:3" ht="14.25" customHeight="1" x14ac:dyDescent="0.25">
      <c r="A12" s="8" t="s">
        <v>50</v>
      </c>
      <c r="B12" s="13" t="s">
        <v>83</v>
      </c>
      <c r="C12" s="79">
        <v>11124.17</v>
      </c>
    </row>
    <row r="13" spans="1:3" ht="14.25" customHeight="1" x14ac:dyDescent="0.25">
      <c r="A13" s="8"/>
      <c r="B13" s="25" t="s">
        <v>88</v>
      </c>
      <c r="C13" s="81">
        <f>SUM(C10:C12)</f>
        <v>48849.68</v>
      </c>
    </row>
    <row r="14" spans="1:3" ht="14.25" customHeight="1" x14ac:dyDescent="0.25">
      <c r="A14" s="76" t="s">
        <v>77</v>
      </c>
      <c r="B14" s="77"/>
      <c r="C14" s="78"/>
    </row>
    <row r="15" spans="1:3" ht="14.25" customHeight="1" x14ac:dyDescent="0.25">
      <c r="A15" s="8" t="s">
        <v>0</v>
      </c>
      <c r="B15" s="13" t="s">
        <v>79</v>
      </c>
      <c r="C15" s="82">
        <v>25000</v>
      </c>
    </row>
    <row r="16" spans="1:3" ht="14.25" customHeight="1" x14ac:dyDescent="0.25">
      <c r="A16" s="8" t="s">
        <v>42</v>
      </c>
      <c r="B16" s="13" t="s">
        <v>84</v>
      </c>
      <c r="C16" s="82">
        <v>7500</v>
      </c>
    </row>
    <row r="17" spans="1:4" ht="14.25" customHeight="1" x14ac:dyDescent="0.25">
      <c r="A17" s="8"/>
      <c r="B17" s="13" t="s">
        <v>514</v>
      </c>
      <c r="C17" s="82"/>
    </row>
    <row r="18" spans="1:4" ht="14.25" customHeight="1" x14ac:dyDescent="0.25">
      <c r="A18" s="8"/>
      <c r="B18" s="13" t="s">
        <v>80</v>
      </c>
      <c r="C18" s="82">
        <v>33097.83</v>
      </c>
    </row>
    <row r="19" spans="1:4" ht="14.25" customHeight="1" x14ac:dyDescent="0.25">
      <c r="A19" s="8" t="s">
        <v>47</v>
      </c>
      <c r="B19" s="13" t="s">
        <v>83</v>
      </c>
      <c r="C19" s="82">
        <f>3000+2500+4900</f>
        <v>10400</v>
      </c>
    </row>
    <row r="20" spans="1:4" ht="14.25" customHeight="1" x14ac:dyDescent="0.25">
      <c r="A20" s="8"/>
      <c r="B20" s="25" t="s">
        <v>88</v>
      </c>
      <c r="C20" s="81">
        <f>SUM(C15:C19)</f>
        <v>75997.83</v>
      </c>
    </row>
    <row r="21" spans="1:4" ht="14.25" customHeight="1" x14ac:dyDescent="0.25">
      <c r="A21" s="76" t="s">
        <v>78</v>
      </c>
      <c r="B21" s="77"/>
      <c r="C21" s="78"/>
    </row>
    <row r="22" spans="1:4" ht="14.25" customHeight="1" x14ac:dyDescent="0.25">
      <c r="A22" s="8" t="s">
        <v>0</v>
      </c>
      <c r="B22" s="13" t="s">
        <v>79</v>
      </c>
      <c r="C22" s="82">
        <f>2368.85+1704.79+1485.46+2081.29</f>
        <v>7640.39</v>
      </c>
    </row>
    <row r="23" spans="1:4" ht="14.25" customHeight="1" x14ac:dyDescent="0.25">
      <c r="A23" s="8" t="s">
        <v>42</v>
      </c>
      <c r="B23" s="13" t="s">
        <v>85</v>
      </c>
      <c r="C23" s="82">
        <v>1774</v>
      </c>
    </row>
    <row r="24" spans="1:4" ht="14.25" customHeight="1" x14ac:dyDescent="0.25">
      <c r="A24" s="8"/>
      <c r="B24" s="13" t="s">
        <v>522</v>
      </c>
      <c r="C24" s="82">
        <f>4551+2520.32</f>
        <v>7071.32</v>
      </c>
    </row>
    <row r="25" spans="1:4" ht="14.25" customHeight="1" x14ac:dyDescent="0.25">
      <c r="A25" s="8" t="s">
        <v>47</v>
      </c>
      <c r="B25" s="13" t="s">
        <v>521</v>
      </c>
      <c r="C25" s="82">
        <v>1065</v>
      </c>
    </row>
    <row r="26" spans="1:4" ht="14.25" customHeight="1" x14ac:dyDescent="0.25">
      <c r="A26" s="8" t="s">
        <v>50</v>
      </c>
      <c r="B26" s="13" t="s">
        <v>90</v>
      </c>
      <c r="C26" s="82">
        <v>33097.83</v>
      </c>
    </row>
    <row r="27" spans="1:4" ht="14.25" customHeight="1" x14ac:dyDescent="0.25">
      <c r="A27" s="8" t="s">
        <v>53</v>
      </c>
      <c r="B27" s="13" t="s">
        <v>84</v>
      </c>
      <c r="C27" s="82">
        <v>2008.13</v>
      </c>
    </row>
    <row r="28" spans="1:4" ht="14.25" customHeight="1" x14ac:dyDescent="0.25">
      <c r="A28" s="8" t="s">
        <v>58</v>
      </c>
      <c r="B28" s="13" t="s">
        <v>91</v>
      </c>
      <c r="C28" s="82">
        <v>79630.2</v>
      </c>
    </row>
    <row r="29" spans="1:4" ht="14.25" customHeight="1" x14ac:dyDescent="0.25">
      <c r="A29" s="8" t="s">
        <v>59</v>
      </c>
      <c r="B29" s="13" t="s">
        <v>83</v>
      </c>
      <c r="C29" s="82">
        <f>1757.32+2518.43+1574.34</f>
        <v>5850.09</v>
      </c>
    </row>
    <row r="30" spans="1:4" ht="14.25" customHeight="1" x14ac:dyDescent="0.25">
      <c r="A30" s="8"/>
      <c r="B30" s="25" t="s">
        <v>88</v>
      </c>
      <c r="C30" s="52">
        <f>SUM(C22:C29)</f>
        <v>138136.95999999999</v>
      </c>
    </row>
    <row r="31" spans="1:4" ht="14.25" customHeight="1" x14ac:dyDescent="0.25">
      <c r="A31" s="76" t="s">
        <v>92</v>
      </c>
      <c r="B31" s="77"/>
      <c r="C31" s="78"/>
      <c r="D31" s="50"/>
    </row>
    <row r="32" spans="1:4" ht="14.25" customHeight="1" x14ac:dyDescent="0.25">
      <c r="A32" s="8" t="s">
        <v>0</v>
      </c>
      <c r="B32" s="13" t="s">
        <v>79</v>
      </c>
      <c r="C32" s="82">
        <f>13650+8422.81+2904+0.6+1560+1499.99+32450.23+11921.63+1360+1041+1500+8298.91+590+1035+1030+590+1569+2904+2703.31+4803.98+37616.71+1079+1079+2999+990+1600+1990+2178.45+12921+179+4906.5+759+3444</f>
        <v>171576.12</v>
      </c>
      <c r="D32" s="51"/>
    </row>
    <row r="33" spans="1:4" ht="14.25" customHeight="1" x14ac:dyDescent="0.25">
      <c r="A33" s="8" t="s">
        <v>42</v>
      </c>
      <c r="B33" s="13" t="s">
        <v>520</v>
      </c>
      <c r="C33" s="82">
        <f>5987+10000+10000+8500+8500+8500+7000+7000+7750+9000+8550+3000+11000.86+36000</f>
        <v>140787.85999999999</v>
      </c>
      <c r="D33" s="51"/>
    </row>
    <row r="34" spans="1:4" ht="14.25" customHeight="1" x14ac:dyDescent="0.25">
      <c r="A34" s="8" t="s">
        <v>47</v>
      </c>
      <c r="B34" s="13" t="s">
        <v>84</v>
      </c>
      <c r="C34" s="82">
        <f>5490+3996+6500+4256.58+3498.96+5000</f>
        <v>28741.54</v>
      </c>
      <c r="D34" s="51"/>
    </row>
    <row r="35" spans="1:4" ht="14.25" customHeight="1" x14ac:dyDescent="0.25">
      <c r="A35" s="8" t="s">
        <v>50</v>
      </c>
      <c r="B35" s="13" t="s">
        <v>519</v>
      </c>
      <c r="C35" s="82">
        <v>14752</v>
      </c>
      <c r="D35" s="51"/>
    </row>
    <row r="36" spans="1:4" ht="14.25" customHeight="1" x14ac:dyDescent="0.25">
      <c r="A36" s="8" t="s">
        <v>53</v>
      </c>
      <c r="B36" s="13" t="s">
        <v>80</v>
      </c>
      <c r="C36" s="82">
        <f>34767.68+11498.5+2684</f>
        <v>48950.18</v>
      </c>
      <c r="D36" s="51"/>
    </row>
    <row r="37" spans="1:4" ht="14.25" customHeight="1" x14ac:dyDescent="0.25">
      <c r="A37" s="8" t="s">
        <v>58</v>
      </c>
      <c r="B37" s="13" t="s">
        <v>83</v>
      </c>
      <c r="C37" s="82">
        <f>5190+3682+2600+1600+2499+2124+2239+3430+2635+8916.94+2240+4430+25760</f>
        <v>67345.94</v>
      </c>
      <c r="D37" s="51"/>
    </row>
    <row r="38" spans="1:4" ht="14.25" customHeight="1" x14ac:dyDescent="0.25">
      <c r="A38" s="8" t="s">
        <v>59</v>
      </c>
      <c r="B38" s="13" t="s">
        <v>518</v>
      </c>
      <c r="C38" s="82">
        <f>1745+1248+1650+1490+393.23+1.22+601+2170+1580+1830+4200</f>
        <v>16908.45</v>
      </c>
      <c r="D38" s="51"/>
    </row>
    <row r="39" spans="1:4" ht="14.25" customHeight="1" x14ac:dyDescent="0.25">
      <c r="A39" s="8"/>
      <c r="B39" s="25" t="s">
        <v>88</v>
      </c>
      <c r="C39" s="81">
        <f>SUM(C32:C38)</f>
        <v>489062.08999999997</v>
      </c>
      <c r="D39" s="51"/>
    </row>
    <row r="40" spans="1:4" ht="14.25" customHeight="1" x14ac:dyDescent="0.25">
      <c r="A40" s="76" t="s">
        <v>93</v>
      </c>
      <c r="B40" s="77"/>
      <c r="C40" s="78"/>
    </row>
    <row r="41" spans="1:4" ht="14.25" customHeight="1" x14ac:dyDescent="0.25">
      <c r="A41" s="8" t="s">
        <v>0</v>
      </c>
      <c r="B41" s="13" t="s">
        <v>79</v>
      </c>
      <c r="C41" s="83">
        <f>1149+989+1509.01+1881+859+1222+1619+0.39+482</f>
        <v>9710.4</v>
      </c>
    </row>
    <row r="42" spans="1:4" ht="14.25" customHeight="1" x14ac:dyDescent="0.25">
      <c r="A42" s="8" t="s">
        <v>42</v>
      </c>
      <c r="B42" s="13" t="s">
        <v>86</v>
      </c>
      <c r="C42" s="79">
        <v>31720</v>
      </c>
    </row>
    <row r="43" spans="1:4" ht="14.25" customHeight="1" x14ac:dyDescent="0.25">
      <c r="A43" s="8"/>
      <c r="B43" s="13" t="s">
        <v>513</v>
      </c>
      <c r="C43" s="79">
        <v>947</v>
      </c>
    </row>
    <row r="44" spans="1:4" ht="14.25" customHeight="1" x14ac:dyDescent="0.25">
      <c r="A44" s="8" t="s">
        <v>47</v>
      </c>
      <c r="B44" s="13" t="s">
        <v>84</v>
      </c>
      <c r="C44" s="79">
        <v>5150</v>
      </c>
    </row>
    <row r="45" spans="1:4" ht="14.25" customHeight="1" x14ac:dyDescent="0.25">
      <c r="A45" s="8" t="s">
        <v>50</v>
      </c>
      <c r="B45" s="13" t="s">
        <v>83</v>
      </c>
      <c r="C45" s="79">
        <f>2690</f>
        <v>2690</v>
      </c>
    </row>
    <row r="46" spans="1:4" ht="14.25" customHeight="1" x14ac:dyDescent="0.25">
      <c r="A46" s="8"/>
      <c r="B46" s="13" t="s">
        <v>514</v>
      </c>
      <c r="C46" s="79">
        <v>1999.98</v>
      </c>
    </row>
    <row r="47" spans="1:4" ht="14.25" customHeight="1" x14ac:dyDescent="0.25">
      <c r="A47" s="8" t="s">
        <v>53</v>
      </c>
      <c r="B47" s="13" t="s">
        <v>87</v>
      </c>
      <c r="C47" s="79">
        <f>1199+1117.99</f>
        <v>2316.9899999999998</v>
      </c>
    </row>
    <row r="48" spans="1:4" ht="14.25" customHeight="1" x14ac:dyDescent="0.25">
      <c r="A48" s="8"/>
      <c r="B48" s="25" t="s">
        <v>88</v>
      </c>
      <c r="C48" s="26">
        <f>SUM(C41:C47)</f>
        <v>54534.37</v>
      </c>
    </row>
    <row r="49" spans="1:3" s="50" customFormat="1" ht="14.25" customHeight="1" x14ac:dyDescent="0.25">
      <c r="A49" s="76" t="s">
        <v>96</v>
      </c>
      <c r="B49" s="77"/>
      <c r="C49" s="78"/>
    </row>
    <row r="50" spans="1:3" s="50" customFormat="1" ht="14.25" customHeight="1" x14ac:dyDescent="0.25">
      <c r="A50" s="8" t="s">
        <v>0</v>
      </c>
      <c r="B50" s="13" t="s">
        <v>79</v>
      </c>
      <c r="C50" s="79">
        <v>70000</v>
      </c>
    </row>
    <row r="51" spans="1:3" s="50" customFormat="1" ht="14.25" customHeight="1" x14ac:dyDescent="0.25">
      <c r="A51" s="8"/>
      <c r="B51" s="13"/>
      <c r="C51" s="79"/>
    </row>
    <row r="52" spans="1:3" s="50" customFormat="1" ht="14.25" customHeight="1" x14ac:dyDescent="0.25">
      <c r="A52" s="8"/>
      <c r="B52" s="25" t="s">
        <v>88</v>
      </c>
      <c r="C52" s="81">
        <f>SUM(C50:C50)</f>
        <v>70000</v>
      </c>
    </row>
    <row r="53" spans="1:3" ht="14.25" customHeight="1" x14ac:dyDescent="0.25">
      <c r="A53" s="125"/>
      <c r="B53" s="125"/>
      <c r="C53" s="125"/>
    </row>
    <row r="54" spans="1:3" x14ac:dyDescent="0.25">
      <c r="A54" s="5"/>
      <c r="B54" s="85" t="s">
        <v>89</v>
      </c>
      <c r="C54" s="86">
        <f>SUMIF(B3:B52,"RAZEM",C3:C52)</f>
        <v>1314944.54</v>
      </c>
    </row>
  </sheetData>
  <mergeCells count="1">
    <mergeCell ref="A53:C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8"/>
  <sheetViews>
    <sheetView topLeftCell="A13" zoomScale="70" zoomScaleNormal="70" workbookViewId="0">
      <selection activeCell="D68" sqref="D68"/>
    </sheetView>
  </sheetViews>
  <sheetFormatPr defaultRowHeight="46.5" customHeight="1" x14ac:dyDescent="0.25"/>
  <cols>
    <col min="2" max="2" width="49.28515625" customWidth="1"/>
    <col min="3" max="3" width="22.140625" customWidth="1"/>
    <col min="4" max="4" width="20.140625" customWidth="1"/>
    <col min="6" max="6" width="17.5703125" customWidth="1"/>
    <col min="8" max="8" width="15.7109375" customWidth="1"/>
    <col min="9" max="9" width="12.42578125" customWidth="1"/>
    <col min="10" max="10" width="16.28515625" customWidth="1"/>
    <col min="11" max="11" width="16.140625" customWidth="1"/>
    <col min="12" max="12" width="19" customWidth="1"/>
  </cols>
  <sheetData>
    <row r="2" spans="1:12" ht="46.5" customHeight="1" x14ac:dyDescent="0.25">
      <c r="A2" s="36" t="s">
        <v>3</v>
      </c>
      <c r="B2" s="36" t="s">
        <v>130</v>
      </c>
      <c r="C2" s="36" t="s">
        <v>308</v>
      </c>
      <c r="D2" s="37" t="s">
        <v>309</v>
      </c>
      <c r="E2" s="36" t="s">
        <v>310</v>
      </c>
      <c r="F2" s="36" t="s">
        <v>311</v>
      </c>
      <c r="G2" s="36" t="s">
        <v>312</v>
      </c>
      <c r="H2" s="36" t="s">
        <v>313</v>
      </c>
      <c r="I2" s="36" t="s">
        <v>314</v>
      </c>
      <c r="J2" s="36" t="s">
        <v>315</v>
      </c>
      <c r="K2" s="36" t="s">
        <v>316</v>
      </c>
      <c r="L2" s="36" t="s">
        <v>317</v>
      </c>
    </row>
    <row r="3" spans="1:12" ht="21" customHeight="1" x14ac:dyDescent="0.25">
      <c r="A3" s="38">
        <v>1</v>
      </c>
      <c r="B3" s="39" t="s">
        <v>318</v>
      </c>
      <c r="C3" s="39" t="s">
        <v>319</v>
      </c>
      <c r="D3" s="40">
        <v>1440000</v>
      </c>
      <c r="E3" s="38">
        <v>11</v>
      </c>
      <c r="F3" s="38">
        <v>2</v>
      </c>
      <c r="G3" s="38">
        <v>1902</v>
      </c>
      <c r="H3" s="38">
        <v>720</v>
      </c>
      <c r="I3" s="38">
        <v>3</v>
      </c>
      <c r="J3" s="38" t="s">
        <v>320</v>
      </c>
      <c r="K3" s="38" t="s">
        <v>321</v>
      </c>
      <c r="L3" s="41" t="s">
        <v>322</v>
      </c>
    </row>
    <row r="4" spans="1:12" ht="21" customHeight="1" x14ac:dyDescent="0.25">
      <c r="A4" s="38">
        <v>2</v>
      </c>
      <c r="B4" s="39" t="s">
        <v>323</v>
      </c>
      <c r="C4" s="39" t="s">
        <v>324</v>
      </c>
      <c r="D4" s="40">
        <v>1300000</v>
      </c>
      <c r="E4" s="38">
        <v>5</v>
      </c>
      <c r="F4" s="38">
        <v>2</v>
      </c>
      <c r="G4" s="38">
        <v>1910</v>
      </c>
      <c r="H4" s="38">
        <v>650</v>
      </c>
      <c r="I4" s="38">
        <v>2</v>
      </c>
      <c r="J4" s="38" t="s">
        <v>320</v>
      </c>
      <c r="K4" s="38" t="s">
        <v>321</v>
      </c>
      <c r="L4" s="41" t="s">
        <v>322</v>
      </c>
    </row>
    <row r="5" spans="1:12" ht="21" customHeight="1" x14ac:dyDescent="0.25">
      <c r="A5" s="38">
        <v>3</v>
      </c>
      <c r="B5" s="39" t="s">
        <v>325</v>
      </c>
      <c r="C5" s="39" t="s">
        <v>326</v>
      </c>
      <c r="D5" s="40">
        <v>220000</v>
      </c>
      <c r="E5" s="38">
        <v>3</v>
      </c>
      <c r="F5" s="38">
        <v>1</v>
      </c>
      <c r="G5" s="38">
        <v>1930</v>
      </c>
      <c r="H5" s="38">
        <v>110</v>
      </c>
      <c r="I5" s="38">
        <v>2</v>
      </c>
      <c r="J5" s="38" t="s">
        <v>320</v>
      </c>
      <c r="K5" s="38" t="s">
        <v>327</v>
      </c>
      <c r="L5" s="41" t="s">
        <v>322</v>
      </c>
    </row>
    <row r="6" spans="1:12" ht="21" customHeight="1" x14ac:dyDescent="0.25">
      <c r="A6" s="38">
        <v>4</v>
      </c>
      <c r="B6" s="39" t="s">
        <v>328</v>
      </c>
      <c r="C6" s="39" t="s">
        <v>329</v>
      </c>
      <c r="D6" s="40">
        <f>460000+14980</f>
        <v>474980</v>
      </c>
      <c r="E6" s="38">
        <v>8</v>
      </c>
      <c r="F6" s="38">
        <v>1</v>
      </c>
      <c r="G6" s="38">
        <v>1898</v>
      </c>
      <c r="H6" s="38">
        <v>230</v>
      </c>
      <c r="I6" s="38">
        <v>2</v>
      </c>
      <c r="J6" s="38" t="s">
        <v>320</v>
      </c>
      <c r="K6" s="38" t="s">
        <v>330</v>
      </c>
      <c r="L6" s="41" t="s">
        <v>331</v>
      </c>
    </row>
    <row r="7" spans="1:12" ht="21" customHeight="1" x14ac:dyDescent="0.25">
      <c r="A7" s="38">
        <v>5</v>
      </c>
      <c r="B7" s="39" t="s">
        <v>332</v>
      </c>
      <c r="C7" s="39" t="s">
        <v>333</v>
      </c>
      <c r="D7" s="40">
        <f>640000+16050</f>
        <v>656050</v>
      </c>
      <c r="E7" s="38">
        <v>9</v>
      </c>
      <c r="F7" s="38">
        <v>1</v>
      </c>
      <c r="G7" s="38">
        <v>1911</v>
      </c>
      <c r="H7" s="38">
        <v>320</v>
      </c>
      <c r="I7" s="38">
        <v>3</v>
      </c>
      <c r="J7" s="38" t="s">
        <v>320</v>
      </c>
      <c r="K7" s="38" t="s">
        <v>334</v>
      </c>
      <c r="L7" s="41" t="s">
        <v>331</v>
      </c>
    </row>
    <row r="8" spans="1:12" ht="21" customHeight="1" x14ac:dyDescent="0.25">
      <c r="A8" s="38">
        <v>6</v>
      </c>
      <c r="B8" s="39" t="s">
        <v>335</v>
      </c>
      <c r="C8" s="39" t="s">
        <v>336</v>
      </c>
      <c r="D8" s="40">
        <f>918000+23433</f>
        <v>941433</v>
      </c>
      <c r="E8" s="38">
        <v>13</v>
      </c>
      <c r="F8" s="38">
        <v>2</v>
      </c>
      <c r="G8" s="38">
        <v>1914</v>
      </c>
      <c r="H8" s="38">
        <v>459</v>
      </c>
      <c r="I8" s="38">
        <v>3</v>
      </c>
      <c r="J8" s="38" t="s">
        <v>320</v>
      </c>
      <c r="K8" s="38" t="s">
        <v>337</v>
      </c>
      <c r="L8" s="41" t="s">
        <v>331</v>
      </c>
    </row>
    <row r="9" spans="1:12" ht="21" customHeight="1" x14ac:dyDescent="0.25">
      <c r="A9" s="38">
        <v>7</v>
      </c>
      <c r="B9" s="39" t="s">
        <v>338</v>
      </c>
      <c r="C9" s="39" t="s">
        <v>339</v>
      </c>
      <c r="D9" s="40">
        <v>712000</v>
      </c>
      <c r="E9" s="38">
        <v>8</v>
      </c>
      <c r="F9" s="38">
        <v>1</v>
      </c>
      <c r="G9" s="38">
        <v>1885</v>
      </c>
      <c r="H9" s="38">
        <v>356</v>
      </c>
      <c r="I9" s="38">
        <v>3</v>
      </c>
      <c r="J9" s="38" t="s">
        <v>320</v>
      </c>
      <c r="K9" s="38" t="s">
        <v>321</v>
      </c>
      <c r="L9" s="41" t="s">
        <v>322</v>
      </c>
    </row>
    <row r="10" spans="1:12" ht="21" customHeight="1" x14ac:dyDescent="0.25">
      <c r="A10" s="38">
        <v>8</v>
      </c>
      <c r="B10" s="39" t="s">
        <v>340</v>
      </c>
      <c r="C10" s="39" t="s">
        <v>341</v>
      </c>
      <c r="D10" s="40">
        <v>252000</v>
      </c>
      <c r="E10" s="38">
        <v>3</v>
      </c>
      <c r="F10" s="38">
        <v>1</v>
      </c>
      <c r="G10" s="38">
        <v>1925</v>
      </c>
      <c r="H10" s="38">
        <v>126</v>
      </c>
      <c r="I10" s="38">
        <v>2</v>
      </c>
      <c r="J10" s="38" t="s">
        <v>320</v>
      </c>
      <c r="K10" s="38" t="s">
        <v>342</v>
      </c>
      <c r="L10" s="41" t="s">
        <v>322</v>
      </c>
    </row>
    <row r="11" spans="1:12" ht="21" customHeight="1" x14ac:dyDescent="0.25">
      <c r="A11" s="38">
        <v>9</v>
      </c>
      <c r="B11" s="39" t="s">
        <v>343</v>
      </c>
      <c r="C11" s="39" t="s">
        <v>344</v>
      </c>
      <c r="D11" s="40">
        <f>936000+19966.42</f>
        <v>955966.42</v>
      </c>
      <c r="E11" s="38">
        <v>9</v>
      </c>
      <c r="F11" s="38">
        <v>2</v>
      </c>
      <c r="G11" s="38">
        <v>1908</v>
      </c>
      <c r="H11" s="38">
        <v>468</v>
      </c>
      <c r="I11" s="38">
        <v>4</v>
      </c>
      <c r="J11" s="38" t="s">
        <v>320</v>
      </c>
      <c r="K11" s="38" t="s">
        <v>321</v>
      </c>
      <c r="L11" s="41" t="s">
        <v>331</v>
      </c>
    </row>
    <row r="12" spans="1:12" ht="21" customHeight="1" x14ac:dyDescent="0.25">
      <c r="A12" s="38">
        <v>10</v>
      </c>
      <c r="B12" s="39" t="s">
        <v>345</v>
      </c>
      <c r="C12" s="39" t="s">
        <v>346</v>
      </c>
      <c r="D12" s="40">
        <v>1450912</v>
      </c>
      <c r="E12" s="38">
        <v>9</v>
      </c>
      <c r="F12" s="38">
        <v>1</v>
      </c>
      <c r="G12" s="38">
        <v>1928</v>
      </c>
      <c r="H12" s="38">
        <v>704</v>
      </c>
      <c r="I12" s="38">
        <v>4</v>
      </c>
      <c r="J12" s="38" t="s">
        <v>320</v>
      </c>
      <c r="K12" s="38" t="s">
        <v>347</v>
      </c>
      <c r="L12" s="41" t="s">
        <v>322</v>
      </c>
    </row>
    <row r="13" spans="1:12" ht="21" customHeight="1" x14ac:dyDescent="0.25">
      <c r="A13" s="38">
        <v>11</v>
      </c>
      <c r="B13" s="39" t="s">
        <v>348</v>
      </c>
      <c r="C13" s="39" t="s">
        <v>349</v>
      </c>
      <c r="D13" s="40">
        <v>786000</v>
      </c>
      <c r="E13" s="38">
        <v>7</v>
      </c>
      <c r="F13" s="38">
        <v>2</v>
      </c>
      <c r="G13" s="38">
        <v>1905</v>
      </c>
      <c r="H13" s="38">
        <v>393</v>
      </c>
      <c r="I13" s="38">
        <v>2</v>
      </c>
      <c r="J13" s="38" t="s">
        <v>320</v>
      </c>
      <c r="K13" s="38" t="s">
        <v>350</v>
      </c>
      <c r="L13" s="41" t="s">
        <v>322</v>
      </c>
    </row>
    <row r="14" spans="1:12" ht="21" customHeight="1" x14ac:dyDescent="0.25">
      <c r="A14" s="38">
        <v>12</v>
      </c>
      <c r="B14" s="39" t="s">
        <v>351</v>
      </c>
      <c r="C14" s="39" t="s">
        <v>352</v>
      </c>
      <c r="D14" s="40">
        <f>588000+12724.52</f>
        <v>600724.52</v>
      </c>
      <c r="E14" s="38">
        <v>7</v>
      </c>
      <c r="F14" s="38">
        <v>2</v>
      </c>
      <c r="G14" s="38">
        <v>1904</v>
      </c>
      <c r="H14" s="38">
        <v>294</v>
      </c>
      <c r="I14" s="38">
        <v>2</v>
      </c>
      <c r="J14" s="38" t="s">
        <v>320</v>
      </c>
      <c r="K14" s="38" t="s">
        <v>321</v>
      </c>
      <c r="L14" s="41" t="s">
        <v>331</v>
      </c>
    </row>
    <row r="15" spans="1:12" ht="21" customHeight="1" x14ac:dyDescent="0.25">
      <c r="A15" s="38">
        <v>13</v>
      </c>
      <c r="B15" s="39" t="s">
        <v>353</v>
      </c>
      <c r="C15" s="39" t="s">
        <v>354</v>
      </c>
      <c r="D15" s="40">
        <v>778000</v>
      </c>
      <c r="E15" s="38">
        <v>9</v>
      </c>
      <c r="F15" s="38">
        <v>2</v>
      </c>
      <c r="G15" s="38">
        <v>1906</v>
      </c>
      <c r="H15" s="38">
        <v>389</v>
      </c>
      <c r="I15" s="38">
        <v>3</v>
      </c>
      <c r="J15" s="38" t="s">
        <v>320</v>
      </c>
      <c r="K15" s="38" t="s">
        <v>355</v>
      </c>
      <c r="L15" s="41" t="s">
        <v>331</v>
      </c>
    </row>
    <row r="16" spans="1:12" ht="21" customHeight="1" x14ac:dyDescent="0.25">
      <c r="A16" s="38">
        <v>14</v>
      </c>
      <c r="B16" s="39" t="s">
        <v>356</v>
      </c>
      <c r="C16" s="39" t="s">
        <v>357</v>
      </c>
      <c r="D16" s="40">
        <v>836000</v>
      </c>
      <c r="E16" s="38">
        <v>12</v>
      </c>
      <c r="F16" s="38">
        <v>2</v>
      </c>
      <c r="G16" s="38">
        <v>1911</v>
      </c>
      <c r="H16" s="38">
        <v>418</v>
      </c>
      <c r="I16" s="38">
        <v>3</v>
      </c>
      <c r="J16" s="38" t="s">
        <v>320</v>
      </c>
      <c r="K16" s="38" t="s">
        <v>321</v>
      </c>
      <c r="L16" s="41" t="s">
        <v>331</v>
      </c>
    </row>
    <row r="17" spans="1:12" ht="21" customHeight="1" x14ac:dyDescent="0.25">
      <c r="A17" s="38">
        <v>15</v>
      </c>
      <c r="B17" s="39" t="s">
        <v>358</v>
      </c>
      <c r="C17" s="39" t="s">
        <v>359</v>
      </c>
      <c r="D17" s="40">
        <f>910000+17874.52</f>
        <v>927874.52</v>
      </c>
      <c r="E17" s="38">
        <v>15</v>
      </c>
      <c r="F17" s="38">
        <v>2</v>
      </c>
      <c r="G17" s="38">
        <v>1905</v>
      </c>
      <c r="H17" s="38">
        <v>455</v>
      </c>
      <c r="I17" s="38">
        <v>3</v>
      </c>
      <c r="J17" s="38" t="s">
        <v>320</v>
      </c>
      <c r="K17" s="38" t="s">
        <v>321</v>
      </c>
      <c r="L17" s="41" t="s">
        <v>331</v>
      </c>
    </row>
    <row r="18" spans="1:12" ht="21" customHeight="1" x14ac:dyDescent="0.25">
      <c r="A18" s="38">
        <v>16</v>
      </c>
      <c r="B18" s="39" t="s">
        <v>360</v>
      </c>
      <c r="C18" s="39" t="s">
        <v>361</v>
      </c>
      <c r="D18" s="40">
        <f>1160000+21828</f>
        <v>1181828</v>
      </c>
      <c r="E18" s="38">
        <v>11</v>
      </c>
      <c r="F18" s="38">
        <v>1</v>
      </c>
      <c r="G18" s="38">
        <v>1895</v>
      </c>
      <c r="H18" s="38">
        <v>580</v>
      </c>
      <c r="I18" s="38">
        <v>3</v>
      </c>
      <c r="J18" s="38" t="s">
        <v>320</v>
      </c>
      <c r="K18" s="38" t="s">
        <v>362</v>
      </c>
      <c r="L18" s="41" t="s">
        <v>331</v>
      </c>
    </row>
    <row r="19" spans="1:12" ht="21" customHeight="1" x14ac:dyDescent="0.25">
      <c r="A19" s="38">
        <v>17</v>
      </c>
      <c r="B19" s="39" t="s">
        <v>363</v>
      </c>
      <c r="C19" s="39" t="s">
        <v>364</v>
      </c>
      <c r="D19" s="40">
        <f>1290000+13516.42</f>
        <v>1303516.42</v>
      </c>
      <c r="E19" s="38">
        <v>10</v>
      </c>
      <c r="F19" s="38">
        <v>2</v>
      </c>
      <c r="G19" s="38">
        <v>1911</v>
      </c>
      <c r="H19" s="38">
        <v>645</v>
      </c>
      <c r="I19" s="38">
        <v>3</v>
      </c>
      <c r="J19" s="38" t="s">
        <v>320</v>
      </c>
      <c r="K19" s="38" t="s">
        <v>321</v>
      </c>
      <c r="L19" s="41" t="s">
        <v>331</v>
      </c>
    </row>
    <row r="20" spans="1:12" ht="21" customHeight="1" x14ac:dyDescent="0.25">
      <c r="A20" s="38">
        <v>18</v>
      </c>
      <c r="B20" s="39" t="s">
        <v>365</v>
      </c>
      <c r="C20" s="39" t="s">
        <v>366</v>
      </c>
      <c r="D20" s="40">
        <v>780000</v>
      </c>
      <c r="E20" s="38">
        <v>6</v>
      </c>
      <c r="F20" s="38">
        <v>1</v>
      </c>
      <c r="G20" s="38">
        <v>1889</v>
      </c>
      <c r="H20" s="38">
        <v>390</v>
      </c>
      <c r="I20" s="38">
        <v>3</v>
      </c>
      <c r="J20" s="38" t="s">
        <v>320</v>
      </c>
      <c r="K20" s="38" t="s">
        <v>327</v>
      </c>
      <c r="L20" s="41" t="s">
        <v>322</v>
      </c>
    </row>
    <row r="21" spans="1:12" ht="21" customHeight="1" x14ac:dyDescent="0.25">
      <c r="A21" s="38">
        <v>19</v>
      </c>
      <c r="B21" s="39" t="s">
        <v>367</v>
      </c>
      <c r="C21" s="39" t="s">
        <v>368</v>
      </c>
      <c r="D21" s="40">
        <v>560000</v>
      </c>
      <c r="E21" s="38">
        <v>5</v>
      </c>
      <c r="F21" s="38">
        <v>2</v>
      </c>
      <c r="G21" s="38">
        <v>1873</v>
      </c>
      <c r="H21" s="38">
        <v>280</v>
      </c>
      <c r="I21" s="38">
        <v>2</v>
      </c>
      <c r="J21" s="38" t="s">
        <v>320</v>
      </c>
      <c r="K21" s="38" t="s">
        <v>369</v>
      </c>
      <c r="L21" s="41" t="s">
        <v>322</v>
      </c>
    </row>
    <row r="22" spans="1:12" ht="21" customHeight="1" x14ac:dyDescent="0.25">
      <c r="A22" s="38">
        <v>20</v>
      </c>
      <c r="B22" s="39" t="s">
        <v>370</v>
      </c>
      <c r="C22" s="39" t="s">
        <v>371</v>
      </c>
      <c r="D22" s="40">
        <v>896000</v>
      </c>
      <c r="E22" s="38">
        <v>7</v>
      </c>
      <c r="F22" s="38">
        <v>2</v>
      </c>
      <c r="G22" s="38">
        <v>1912</v>
      </c>
      <c r="H22" s="38">
        <v>448</v>
      </c>
      <c r="I22" s="38">
        <v>3</v>
      </c>
      <c r="J22" s="38" t="s">
        <v>320</v>
      </c>
      <c r="K22" s="38" t="s">
        <v>369</v>
      </c>
      <c r="L22" s="41" t="s">
        <v>322</v>
      </c>
    </row>
    <row r="23" spans="1:12" ht="21" customHeight="1" x14ac:dyDescent="0.25">
      <c r="A23" s="38">
        <v>21</v>
      </c>
      <c r="B23" s="39" t="s">
        <v>372</v>
      </c>
      <c r="C23" s="39" t="s">
        <v>373</v>
      </c>
      <c r="D23" s="40">
        <v>632000</v>
      </c>
      <c r="E23" s="38">
        <v>5</v>
      </c>
      <c r="F23" s="38">
        <v>2</v>
      </c>
      <c r="G23" s="38">
        <v>1906</v>
      </c>
      <c r="H23" s="38">
        <v>316</v>
      </c>
      <c r="I23" s="38">
        <v>2</v>
      </c>
      <c r="J23" s="38" t="s">
        <v>320</v>
      </c>
      <c r="K23" s="38" t="s">
        <v>321</v>
      </c>
      <c r="L23" s="41" t="s">
        <v>322</v>
      </c>
    </row>
    <row r="24" spans="1:12" ht="21" customHeight="1" x14ac:dyDescent="0.25">
      <c r="A24" s="38">
        <v>22</v>
      </c>
      <c r="B24" s="39" t="s">
        <v>374</v>
      </c>
      <c r="C24" s="39" t="s">
        <v>375</v>
      </c>
      <c r="D24" s="40">
        <v>760000</v>
      </c>
      <c r="E24" s="38">
        <v>6</v>
      </c>
      <c r="F24" s="38">
        <v>2</v>
      </c>
      <c r="G24" s="38">
        <v>1912</v>
      </c>
      <c r="H24" s="38">
        <v>380</v>
      </c>
      <c r="I24" s="38">
        <v>2</v>
      </c>
      <c r="J24" s="38" t="s">
        <v>320</v>
      </c>
      <c r="K24" s="38" t="s">
        <v>369</v>
      </c>
      <c r="L24" s="41" t="s">
        <v>322</v>
      </c>
    </row>
    <row r="25" spans="1:12" ht="21" customHeight="1" x14ac:dyDescent="0.25">
      <c r="A25" s="38">
        <v>23</v>
      </c>
      <c r="B25" s="39" t="s">
        <v>376</v>
      </c>
      <c r="C25" s="39" t="s">
        <v>377</v>
      </c>
      <c r="D25" s="40">
        <v>2747940</v>
      </c>
      <c r="E25" s="38">
        <v>10</v>
      </c>
      <c r="F25" s="38">
        <v>1</v>
      </c>
      <c r="G25" s="38">
        <v>1982</v>
      </c>
      <c r="H25" s="38">
        <v>780</v>
      </c>
      <c r="I25" s="38">
        <v>3</v>
      </c>
      <c r="J25" s="38" t="s">
        <v>378</v>
      </c>
      <c r="K25" s="38" t="s">
        <v>334</v>
      </c>
      <c r="L25" s="41" t="s">
        <v>331</v>
      </c>
    </row>
    <row r="26" spans="1:12" ht="21" customHeight="1" x14ac:dyDescent="0.25">
      <c r="A26" s="38">
        <v>24</v>
      </c>
      <c r="B26" s="39" t="s">
        <v>379</v>
      </c>
      <c r="C26" s="39" t="s">
        <v>380</v>
      </c>
      <c r="D26" s="40">
        <v>478000</v>
      </c>
      <c r="E26" s="38">
        <v>4</v>
      </c>
      <c r="F26" s="38">
        <v>1</v>
      </c>
      <c r="G26" s="38">
        <v>1902</v>
      </c>
      <c r="H26" s="38">
        <v>239</v>
      </c>
      <c r="I26" s="38">
        <v>2</v>
      </c>
      <c r="J26" s="38" t="s">
        <v>320</v>
      </c>
      <c r="K26" s="38" t="s">
        <v>327</v>
      </c>
      <c r="L26" s="41" t="s">
        <v>322</v>
      </c>
    </row>
    <row r="27" spans="1:12" ht="21" customHeight="1" x14ac:dyDescent="0.25">
      <c r="A27" s="38">
        <v>25</v>
      </c>
      <c r="B27" s="39" t="s">
        <v>381</v>
      </c>
      <c r="C27" s="39" t="s">
        <v>382</v>
      </c>
      <c r="D27" s="40">
        <v>454000</v>
      </c>
      <c r="E27" s="38">
        <v>3</v>
      </c>
      <c r="F27" s="38">
        <v>1</v>
      </c>
      <c r="G27" s="38">
        <v>1882</v>
      </c>
      <c r="H27" s="38">
        <v>227</v>
      </c>
      <c r="I27" s="38">
        <v>2</v>
      </c>
      <c r="J27" s="38" t="s">
        <v>320</v>
      </c>
      <c r="K27" s="38" t="s">
        <v>327</v>
      </c>
      <c r="L27" s="41" t="s">
        <v>322</v>
      </c>
    </row>
    <row r="28" spans="1:12" ht="21" customHeight="1" x14ac:dyDescent="0.25">
      <c r="A28" s="38">
        <v>26</v>
      </c>
      <c r="B28" s="39" t="s">
        <v>383</v>
      </c>
      <c r="C28" s="39" t="s">
        <v>384</v>
      </c>
      <c r="D28" s="40">
        <v>944000</v>
      </c>
      <c r="E28" s="38">
        <v>4</v>
      </c>
      <c r="F28" s="38">
        <v>1</v>
      </c>
      <c r="G28" s="38">
        <v>1889</v>
      </c>
      <c r="H28" s="38">
        <v>472</v>
      </c>
      <c r="I28" s="38">
        <v>2</v>
      </c>
      <c r="J28" s="38" t="s">
        <v>320</v>
      </c>
      <c r="K28" s="38" t="s">
        <v>327</v>
      </c>
      <c r="L28" s="41" t="s">
        <v>322</v>
      </c>
    </row>
    <row r="29" spans="1:12" ht="21" customHeight="1" x14ac:dyDescent="0.25">
      <c r="A29" s="38">
        <v>27</v>
      </c>
      <c r="B29" s="39" t="s">
        <v>385</v>
      </c>
      <c r="C29" s="39" t="s">
        <v>386</v>
      </c>
      <c r="D29" s="40">
        <v>1568000</v>
      </c>
      <c r="E29" s="38">
        <v>9</v>
      </c>
      <c r="F29" s="38">
        <v>1</v>
      </c>
      <c r="G29" s="38">
        <v>1915</v>
      </c>
      <c r="H29" s="38">
        <v>784</v>
      </c>
      <c r="I29" s="38">
        <v>3</v>
      </c>
      <c r="J29" s="38" t="s">
        <v>320</v>
      </c>
      <c r="K29" s="38" t="s">
        <v>327</v>
      </c>
      <c r="L29" s="41" t="s">
        <v>322</v>
      </c>
    </row>
    <row r="30" spans="1:12" ht="21" customHeight="1" x14ac:dyDescent="0.25">
      <c r="A30" s="38">
        <v>28</v>
      </c>
      <c r="B30" s="39" t="s">
        <v>387</v>
      </c>
      <c r="C30" s="39" t="s">
        <v>388</v>
      </c>
      <c r="D30" s="40">
        <v>814000</v>
      </c>
      <c r="E30" s="38">
        <v>7</v>
      </c>
      <c r="F30" s="38">
        <v>1</v>
      </c>
      <c r="G30" s="38">
        <v>1907</v>
      </c>
      <c r="H30" s="38">
        <v>407</v>
      </c>
      <c r="I30" s="38">
        <v>2</v>
      </c>
      <c r="J30" s="38" t="s">
        <v>320</v>
      </c>
      <c r="K30" s="38" t="s">
        <v>327</v>
      </c>
      <c r="L30" s="41" t="s">
        <v>322</v>
      </c>
    </row>
    <row r="31" spans="1:12" ht="21" customHeight="1" x14ac:dyDescent="0.25">
      <c r="A31" s="38">
        <v>29</v>
      </c>
      <c r="B31" s="39" t="s">
        <v>389</v>
      </c>
      <c r="C31" s="39" t="s">
        <v>390</v>
      </c>
      <c r="D31" s="40">
        <v>802000</v>
      </c>
      <c r="E31" s="38">
        <v>8</v>
      </c>
      <c r="F31" s="38">
        <v>1</v>
      </c>
      <c r="G31" s="38">
        <v>1920</v>
      </c>
      <c r="H31" s="38">
        <v>401</v>
      </c>
      <c r="I31" s="38">
        <v>3</v>
      </c>
      <c r="J31" s="38" t="s">
        <v>320</v>
      </c>
      <c r="K31" s="38" t="s">
        <v>28</v>
      </c>
      <c r="L31" s="41" t="s">
        <v>322</v>
      </c>
    </row>
    <row r="32" spans="1:12" ht="21" customHeight="1" x14ac:dyDescent="0.25">
      <c r="A32" s="38">
        <v>30</v>
      </c>
      <c r="B32" s="39" t="s">
        <v>391</v>
      </c>
      <c r="C32" s="39" t="s">
        <v>392</v>
      </c>
      <c r="D32" s="40">
        <v>684000</v>
      </c>
      <c r="E32" s="38">
        <v>6</v>
      </c>
      <c r="F32" s="38">
        <v>2</v>
      </c>
      <c r="G32" s="38">
        <v>1912</v>
      </c>
      <c r="H32" s="38">
        <v>342</v>
      </c>
      <c r="I32" s="38">
        <v>2</v>
      </c>
      <c r="J32" s="38" t="s">
        <v>320</v>
      </c>
      <c r="K32" s="38" t="s">
        <v>321</v>
      </c>
      <c r="L32" s="41" t="s">
        <v>322</v>
      </c>
    </row>
    <row r="33" spans="1:12" ht="21" customHeight="1" x14ac:dyDescent="0.25">
      <c r="A33" s="38">
        <v>31</v>
      </c>
      <c r="B33" s="39" t="s">
        <v>393</v>
      </c>
      <c r="C33" s="39" t="s">
        <v>394</v>
      </c>
      <c r="D33" s="40">
        <v>1084000</v>
      </c>
      <c r="E33" s="38">
        <v>6</v>
      </c>
      <c r="F33" s="38">
        <v>1</v>
      </c>
      <c r="G33" s="38">
        <v>1887</v>
      </c>
      <c r="H33" s="38">
        <v>542</v>
      </c>
      <c r="I33" s="38">
        <v>2</v>
      </c>
      <c r="J33" s="38" t="s">
        <v>320</v>
      </c>
      <c r="K33" s="38" t="s">
        <v>327</v>
      </c>
      <c r="L33" s="41" t="s">
        <v>322</v>
      </c>
    </row>
    <row r="34" spans="1:12" ht="21" customHeight="1" x14ac:dyDescent="0.25">
      <c r="A34" s="38">
        <v>32</v>
      </c>
      <c r="B34" s="39" t="s">
        <v>395</v>
      </c>
      <c r="C34" s="39" t="s">
        <v>396</v>
      </c>
      <c r="D34" s="40">
        <v>1828000</v>
      </c>
      <c r="E34" s="38">
        <v>8</v>
      </c>
      <c r="F34" s="38">
        <v>1</v>
      </c>
      <c r="G34" s="38">
        <v>1900</v>
      </c>
      <c r="H34" s="38">
        <v>914</v>
      </c>
      <c r="I34" s="38">
        <v>3</v>
      </c>
      <c r="J34" s="38" t="s">
        <v>320</v>
      </c>
      <c r="K34" s="38" t="s">
        <v>327</v>
      </c>
      <c r="L34" s="41" t="s">
        <v>322</v>
      </c>
    </row>
    <row r="35" spans="1:12" ht="21" customHeight="1" x14ac:dyDescent="0.25">
      <c r="A35" s="38">
        <v>33</v>
      </c>
      <c r="B35" s="39" t="s">
        <v>397</v>
      </c>
      <c r="C35" s="39" t="s">
        <v>398</v>
      </c>
      <c r="D35" s="40">
        <f>860000+19966.41</f>
        <v>879966.41</v>
      </c>
      <c r="E35" s="38">
        <v>5</v>
      </c>
      <c r="F35" s="38">
        <v>2</v>
      </c>
      <c r="G35" s="38">
        <v>1900</v>
      </c>
      <c r="H35" s="38">
        <v>430</v>
      </c>
      <c r="I35" s="38">
        <v>2</v>
      </c>
      <c r="J35" s="38" t="s">
        <v>320</v>
      </c>
      <c r="K35" s="38" t="s">
        <v>334</v>
      </c>
      <c r="L35" s="41" t="s">
        <v>331</v>
      </c>
    </row>
    <row r="36" spans="1:12" ht="21" customHeight="1" x14ac:dyDescent="0.25">
      <c r="A36" s="38">
        <v>34</v>
      </c>
      <c r="B36" s="39" t="s">
        <v>399</v>
      </c>
      <c r="C36" s="39" t="s">
        <v>400</v>
      </c>
      <c r="D36" s="40">
        <v>702000</v>
      </c>
      <c r="E36" s="38">
        <v>5</v>
      </c>
      <c r="F36" s="38">
        <v>1</v>
      </c>
      <c r="G36" s="38">
        <v>1900</v>
      </c>
      <c r="H36" s="38">
        <v>351</v>
      </c>
      <c r="I36" s="38">
        <v>2</v>
      </c>
      <c r="J36" s="38" t="s">
        <v>320</v>
      </c>
      <c r="K36" s="38" t="s">
        <v>327</v>
      </c>
      <c r="L36" s="41" t="s">
        <v>322</v>
      </c>
    </row>
    <row r="37" spans="1:12" ht="21" customHeight="1" x14ac:dyDescent="0.25">
      <c r="A37" s="38">
        <v>35</v>
      </c>
      <c r="B37" s="39" t="s">
        <v>401</v>
      </c>
      <c r="C37" s="39" t="s">
        <v>402</v>
      </c>
      <c r="D37" s="40">
        <v>672000</v>
      </c>
      <c r="E37" s="38">
        <v>4</v>
      </c>
      <c r="F37" s="38">
        <v>2</v>
      </c>
      <c r="G37" s="38">
        <v>1882</v>
      </c>
      <c r="H37" s="38">
        <v>336</v>
      </c>
      <c r="I37" s="38">
        <v>2</v>
      </c>
      <c r="J37" s="38" t="s">
        <v>320</v>
      </c>
      <c r="K37" s="38" t="s">
        <v>369</v>
      </c>
      <c r="L37" s="41" t="s">
        <v>322</v>
      </c>
    </row>
    <row r="38" spans="1:12" ht="21" customHeight="1" x14ac:dyDescent="0.25">
      <c r="A38" s="38">
        <v>36</v>
      </c>
      <c r="B38" s="39" t="s">
        <v>403</v>
      </c>
      <c r="C38" s="39" t="s">
        <v>404</v>
      </c>
      <c r="D38" s="40">
        <v>568000</v>
      </c>
      <c r="E38" s="38">
        <v>6</v>
      </c>
      <c r="F38" s="38">
        <v>2</v>
      </c>
      <c r="G38" s="38">
        <v>1907</v>
      </c>
      <c r="H38" s="38">
        <v>284</v>
      </c>
      <c r="I38" s="38">
        <v>2</v>
      </c>
      <c r="J38" s="38" t="s">
        <v>320</v>
      </c>
      <c r="K38" s="38" t="s">
        <v>369</v>
      </c>
      <c r="L38" s="41" t="s">
        <v>322</v>
      </c>
    </row>
    <row r="39" spans="1:12" ht="21" customHeight="1" x14ac:dyDescent="0.25">
      <c r="A39" s="38">
        <v>37</v>
      </c>
      <c r="B39" s="39" t="s">
        <v>405</v>
      </c>
      <c r="C39" s="39" t="s">
        <v>406</v>
      </c>
      <c r="D39" s="40">
        <v>1500000</v>
      </c>
      <c r="E39" s="38">
        <v>13</v>
      </c>
      <c r="F39" s="38">
        <v>1</v>
      </c>
      <c r="G39" s="38">
        <v>1914</v>
      </c>
      <c r="H39" s="38">
        <v>750</v>
      </c>
      <c r="I39" s="38">
        <v>3</v>
      </c>
      <c r="J39" s="38" t="s">
        <v>320</v>
      </c>
      <c r="K39" s="38" t="s">
        <v>28</v>
      </c>
      <c r="L39" s="41" t="s">
        <v>322</v>
      </c>
    </row>
    <row r="40" spans="1:12" ht="21" customHeight="1" x14ac:dyDescent="0.25">
      <c r="A40" s="38">
        <v>38</v>
      </c>
      <c r="B40" s="39" t="s">
        <v>407</v>
      </c>
      <c r="C40" s="39" t="s">
        <v>408</v>
      </c>
      <c r="D40" s="40">
        <v>1330000</v>
      </c>
      <c r="E40" s="38">
        <v>8</v>
      </c>
      <c r="F40" s="38">
        <v>1</v>
      </c>
      <c r="G40" s="38">
        <v>1902</v>
      </c>
      <c r="H40" s="38">
        <v>665</v>
      </c>
      <c r="I40" s="38">
        <v>3</v>
      </c>
      <c r="J40" s="38" t="s">
        <v>320</v>
      </c>
      <c r="K40" s="38" t="s">
        <v>28</v>
      </c>
      <c r="L40" s="41" t="s">
        <v>322</v>
      </c>
    </row>
    <row r="41" spans="1:12" ht="21" customHeight="1" x14ac:dyDescent="0.25">
      <c r="A41" s="38">
        <v>39</v>
      </c>
      <c r="B41" s="39" t="s">
        <v>409</v>
      </c>
      <c r="C41" s="39" t="s">
        <v>410</v>
      </c>
      <c r="D41" s="40">
        <v>962000</v>
      </c>
      <c r="E41" s="38">
        <v>7</v>
      </c>
      <c r="F41" s="38">
        <v>1</v>
      </c>
      <c r="G41" s="38">
        <v>1887</v>
      </c>
      <c r="H41" s="38">
        <v>481</v>
      </c>
      <c r="I41" s="38">
        <v>2</v>
      </c>
      <c r="J41" s="38" t="s">
        <v>320</v>
      </c>
      <c r="K41" s="38" t="s">
        <v>327</v>
      </c>
      <c r="L41" s="41" t="s">
        <v>322</v>
      </c>
    </row>
    <row r="42" spans="1:12" ht="21" customHeight="1" x14ac:dyDescent="0.25">
      <c r="A42" s="38">
        <v>40</v>
      </c>
      <c r="B42" s="39" t="s">
        <v>411</v>
      </c>
      <c r="C42" s="39" t="s">
        <v>412</v>
      </c>
      <c r="D42" s="40">
        <v>978000</v>
      </c>
      <c r="E42" s="38">
        <v>8</v>
      </c>
      <c r="F42" s="38">
        <v>1</v>
      </c>
      <c r="G42" s="38">
        <v>1910</v>
      </c>
      <c r="H42" s="38">
        <v>489</v>
      </c>
      <c r="I42" s="38">
        <v>2</v>
      </c>
      <c r="J42" s="38" t="s">
        <v>320</v>
      </c>
      <c r="K42" s="38" t="s">
        <v>334</v>
      </c>
      <c r="L42" s="41" t="s">
        <v>322</v>
      </c>
    </row>
    <row r="43" spans="1:12" ht="21" customHeight="1" x14ac:dyDescent="0.25">
      <c r="A43" s="38">
        <v>41</v>
      </c>
      <c r="B43" s="39" t="s">
        <v>413</v>
      </c>
      <c r="C43" s="39" t="s">
        <v>414</v>
      </c>
      <c r="D43" s="40">
        <v>648000</v>
      </c>
      <c r="E43" s="38">
        <v>2</v>
      </c>
      <c r="F43" s="38">
        <v>1</v>
      </c>
      <c r="G43" s="38">
        <v>1937</v>
      </c>
      <c r="H43" s="38">
        <v>324</v>
      </c>
      <c r="I43" s="38">
        <v>2</v>
      </c>
      <c r="J43" s="38" t="s">
        <v>320</v>
      </c>
      <c r="K43" s="38" t="s">
        <v>327</v>
      </c>
      <c r="L43" s="41" t="s">
        <v>322</v>
      </c>
    </row>
    <row r="44" spans="1:12" ht="21" customHeight="1" x14ac:dyDescent="0.25">
      <c r="A44" s="38">
        <v>42</v>
      </c>
      <c r="B44" s="39" t="s">
        <v>415</v>
      </c>
      <c r="C44" s="39" t="s">
        <v>416</v>
      </c>
      <c r="D44" s="40">
        <v>1008000</v>
      </c>
      <c r="E44" s="38">
        <v>8</v>
      </c>
      <c r="F44" s="38">
        <v>1</v>
      </c>
      <c r="G44" s="38">
        <v>1913</v>
      </c>
      <c r="H44" s="38">
        <v>504</v>
      </c>
      <c r="I44" s="38">
        <v>3</v>
      </c>
      <c r="J44" s="38" t="s">
        <v>320</v>
      </c>
      <c r="K44" s="38" t="s">
        <v>28</v>
      </c>
      <c r="L44" s="41" t="s">
        <v>322</v>
      </c>
    </row>
    <row r="45" spans="1:12" ht="21" customHeight="1" x14ac:dyDescent="0.25">
      <c r="A45" s="38">
        <v>43</v>
      </c>
      <c r="B45" s="39" t="s">
        <v>417</v>
      </c>
      <c r="C45" s="39" t="s">
        <v>418</v>
      </c>
      <c r="D45" s="40">
        <v>1028000</v>
      </c>
      <c r="E45" s="38">
        <v>11</v>
      </c>
      <c r="F45" s="38">
        <v>1</v>
      </c>
      <c r="G45" s="38">
        <v>1873</v>
      </c>
      <c r="H45" s="38">
        <v>514</v>
      </c>
      <c r="I45" s="38">
        <v>3</v>
      </c>
      <c r="J45" s="38" t="s">
        <v>320</v>
      </c>
      <c r="K45" s="38" t="s">
        <v>327</v>
      </c>
      <c r="L45" s="41" t="s">
        <v>322</v>
      </c>
    </row>
    <row r="46" spans="1:12" ht="21" customHeight="1" x14ac:dyDescent="0.25">
      <c r="A46" s="38">
        <v>44</v>
      </c>
      <c r="B46" s="39" t="s">
        <v>419</v>
      </c>
      <c r="C46" s="39" t="s">
        <v>420</v>
      </c>
      <c r="D46" s="40">
        <v>848000</v>
      </c>
      <c r="E46" s="38">
        <v>8</v>
      </c>
      <c r="F46" s="38">
        <v>2</v>
      </c>
      <c r="G46" s="38">
        <v>1912</v>
      </c>
      <c r="H46" s="38">
        <v>424</v>
      </c>
      <c r="I46" s="38">
        <v>2</v>
      </c>
      <c r="J46" s="38" t="s">
        <v>320</v>
      </c>
      <c r="K46" s="38" t="s">
        <v>369</v>
      </c>
      <c r="L46" s="41" t="s">
        <v>322</v>
      </c>
    </row>
    <row r="47" spans="1:12" ht="21" customHeight="1" x14ac:dyDescent="0.25">
      <c r="A47" s="38">
        <v>45</v>
      </c>
      <c r="B47" s="39" t="s">
        <v>421</v>
      </c>
      <c r="C47" s="39" t="s">
        <v>422</v>
      </c>
      <c r="D47" s="40">
        <v>620000</v>
      </c>
      <c r="E47" s="38">
        <v>8</v>
      </c>
      <c r="F47" s="38">
        <v>2</v>
      </c>
      <c r="G47" s="38">
        <v>1892</v>
      </c>
      <c r="H47" s="38">
        <v>310</v>
      </c>
      <c r="I47" s="38">
        <v>2</v>
      </c>
      <c r="J47" s="38" t="s">
        <v>320</v>
      </c>
      <c r="K47" s="38" t="s">
        <v>369</v>
      </c>
      <c r="L47" s="41" t="s">
        <v>322</v>
      </c>
    </row>
    <row r="48" spans="1:12" ht="21" customHeight="1" x14ac:dyDescent="0.25">
      <c r="A48" s="38">
        <v>46</v>
      </c>
      <c r="B48" s="39" t="s">
        <v>423</v>
      </c>
      <c r="C48" s="39" t="s">
        <v>424</v>
      </c>
      <c r="D48" s="40">
        <v>836000</v>
      </c>
      <c r="E48" s="38">
        <v>4</v>
      </c>
      <c r="F48" s="38">
        <v>1</v>
      </c>
      <c r="G48" s="38">
        <v>1909</v>
      </c>
      <c r="H48" s="38">
        <v>418</v>
      </c>
      <c r="I48" s="38">
        <v>3</v>
      </c>
      <c r="J48" s="38" t="s">
        <v>320</v>
      </c>
      <c r="K48" s="38" t="s">
        <v>28</v>
      </c>
      <c r="L48" s="41" t="s">
        <v>322</v>
      </c>
    </row>
    <row r="49" spans="1:12" ht="21" customHeight="1" x14ac:dyDescent="0.25">
      <c r="A49" s="38">
        <v>47</v>
      </c>
      <c r="B49" s="39" t="s">
        <v>425</v>
      </c>
      <c r="C49" s="39" t="s">
        <v>426</v>
      </c>
      <c r="D49" s="40">
        <f>1104000+12246.42</f>
        <v>1116246.42</v>
      </c>
      <c r="E49" s="38">
        <v>10</v>
      </c>
      <c r="F49" s="38">
        <v>2</v>
      </c>
      <c r="G49" s="38">
        <v>1909</v>
      </c>
      <c r="H49" s="38">
        <v>552</v>
      </c>
      <c r="I49" s="38">
        <v>3</v>
      </c>
      <c r="J49" s="38" t="s">
        <v>320</v>
      </c>
      <c r="K49" s="38" t="s">
        <v>321</v>
      </c>
      <c r="L49" s="41" t="s">
        <v>427</v>
      </c>
    </row>
    <row r="50" spans="1:12" ht="21" customHeight="1" x14ac:dyDescent="0.25">
      <c r="A50" s="38">
        <v>48</v>
      </c>
      <c r="B50" s="39" t="s">
        <v>428</v>
      </c>
      <c r="C50" s="39" t="s">
        <v>429</v>
      </c>
      <c r="D50" s="40">
        <v>1036000</v>
      </c>
      <c r="E50" s="38">
        <v>10</v>
      </c>
      <c r="F50" s="38">
        <v>2</v>
      </c>
      <c r="G50" s="38">
        <v>1896</v>
      </c>
      <c r="H50" s="38">
        <v>518</v>
      </c>
      <c r="I50" s="38">
        <v>3</v>
      </c>
      <c r="J50" s="38" t="s">
        <v>320</v>
      </c>
      <c r="K50" s="38" t="s">
        <v>369</v>
      </c>
      <c r="L50" s="41" t="s">
        <v>322</v>
      </c>
    </row>
    <row r="51" spans="1:12" ht="21" customHeight="1" x14ac:dyDescent="0.25">
      <c r="A51" s="38">
        <v>49</v>
      </c>
      <c r="B51" s="39" t="s">
        <v>430</v>
      </c>
      <c r="C51" s="39" t="s">
        <v>431</v>
      </c>
      <c r="D51" s="40">
        <v>680000</v>
      </c>
      <c r="E51" s="38">
        <v>8</v>
      </c>
      <c r="F51" s="38">
        <v>1</v>
      </c>
      <c r="G51" s="38">
        <v>1889</v>
      </c>
      <c r="H51" s="38">
        <v>340</v>
      </c>
      <c r="I51" s="38">
        <v>2</v>
      </c>
      <c r="J51" s="38" t="s">
        <v>320</v>
      </c>
      <c r="K51" s="38" t="s">
        <v>334</v>
      </c>
      <c r="L51" s="41" t="s">
        <v>322</v>
      </c>
    </row>
    <row r="52" spans="1:12" ht="21" customHeight="1" x14ac:dyDescent="0.25">
      <c r="A52" s="38">
        <v>50</v>
      </c>
      <c r="B52" s="39" t="s">
        <v>432</v>
      </c>
      <c r="C52" s="39" t="s">
        <v>433</v>
      </c>
      <c r="D52" s="40">
        <v>606000</v>
      </c>
      <c r="E52" s="38">
        <v>8</v>
      </c>
      <c r="F52" s="38">
        <v>2</v>
      </c>
      <c r="G52" s="38">
        <v>1899</v>
      </c>
      <c r="H52" s="38">
        <v>303</v>
      </c>
      <c r="I52" s="38">
        <v>2</v>
      </c>
      <c r="J52" s="38" t="s">
        <v>320</v>
      </c>
      <c r="K52" s="38" t="s">
        <v>321</v>
      </c>
      <c r="L52" s="41" t="s">
        <v>322</v>
      </c>
    </row>
    <row r="53" spans="1:12" ht="21" customHeight="1" x14ac:dyDescent="0.25">
      <c r="A53" s="38">
        <v>51</v>
      </c>
      <c r="B53" s="39" t="s">
        <v>434</v>
      </c>
      <c r="C53" s="39" t="s">
        <v>435</v>
      </c>
      <c r="D53" s="40">
        <v>402000</v>
      </c>
      <c r="E53" s="38">
        <v>5</v>
      </c>
      <c r="F53" s="38">
        <v>1</v>
      </c>
      <c r="G53" s="38">
        <v>1906</v>
      </c>
      <c r="H53" s="38">
        <v>201</v>
      </c>
      <c r="I53" s="38">
        <v>2</v>
      </c>
      <c r="J53" s="38" t="s">
        <v>320</v>
      </c>
      <c r="K53" s="38" t="s">
        <v>334</v>
      </c>
      <c r="L53" s="41" t="s">
        <v>322</v>
      </c>
    </row>
    <row r="54" spans="1:12" ht="21" customHeight="1" x14ac:dyDescent="0.25">
      <c r="A54" s="38">
        <v>52</v>
      </c>
      <c r="B54" s="39" t="s">
        <v>436</v>
      </c>
      <c r="C54" s="39" t="s">
        <v>437</v>
      </c>
      <c r="D54" s="40">
        <v>840000</v>
      </c>
      <c r="E54" s="38">
        <v>7</v>
      </c>
      <c r="F54" s="38">
        <v>1</v>
      </c>
      <c r="G54" s="38">
        <v>1904</v>
      </c>
      <c r="H54" s="38">
        <v>420</v>
      </c>
      <c r="I54" s="38">
        <v>3</v>
      </c>
      <c r="J54" s="38" t="s">
        <v>320</v>
      </c>
      <c r="K54" s="38" t="s">
        <v>362</v>
      </c>
      <c r="L54" s="41" t="s">
        <v>322</v>
      </c>
    </row>
    <row r="55" spans="1:12" ht="21" customHeight="1" x14ac:dyDescent="0.25">
      <c r="A55" s="38">
        <v>53</v>
      </c>
      <c r="B55" s="39" t="s">
        <v>438</v>
      </c>
      <c r="C55" s="39" t="s">
        <v>439</v>
      </c>
      <c r="D55" s="40">
        <v>602000</v>
      </c>
      <c r="E55" s="38">
        <v>7</v>
      </c>
      <c r="F55" s="38">
        <v>2</v>
      </c>
      <c r="G55" s="38">
        <v>1907</v>
      </c>
      <c r="H55" s="38">
        <v>301</v>
      </c>
      <c r="I55" s="38">
        <v>2</v>
      </c>
      <c r="J55" s="38" t="s">
        <v>320</v>
      </c>
      <c r="K55" s="38" t="s">
        <v>321</v>
      </c>
      <c r="L55" s="41" t="s">
        <v>322</v>
      </c>
    </row>
    <row r="56" spans="1:12" ht="21" customHeight="1" x14ac:dyDescent="0.25">
      <c r="A56" s="38">
        <v>54</v>
      </c>
      <c r="B56" s="39" t="s">
        <v>440</v>
      </c>
      <c r="C56" s="39" t="s">
        <v>441</v>
      </c>
      <c r="D56" s="40">
        <v>590000</v>
      </c>
      <c r="E56" s="38">
        <v>3</v>
      </c>
      <c r="F56" s="38">
        <v>1</v>
      </c>
      <c r="G56" s="38">
        <v>1908</v>
      </c>
      <c r="H56" s="38">
        <v>295</v>
      </c>
      <c r="I56" s="38">
        <v>2</v>
      </c>
      <c r="J56" s="38" t="s">
        <v>320</v>
      </c>
      <c r="K56" s="38" t="s">
        <v>327</v>
      </c>
      <c r="L56" s="41" t="s">
        <v>322</v>
      </c>
    </row>
    <row r="57" spans="1:12" ht="21" customHeight="1" x14ac:dyDescent="0.25">
      <c r="A57" s="38">
        <v>55</v>
      </c>
      <c r="B57" s="39" t="s">
        <v>442</v>
      </c>
      <c r="C57" s="39" t="s">
        <v>443</v>
      </c>
      <c r="D57" s="40">
        <v>572000</v>
      </c>
      <c r="E57" s="38">
        <v>4</v>
      </c>
      <c r="F57" s="38">
        <v>1</v>
      </c>
      <c r="G57" s="38">
        <v>1887</v>
      </c>
      <c r="H57" s="38">
        <v>286</v>
      </c>
      <c r="I57" s="38">
        <v>2</v>
      </c>
      <c r="J57" s="38" t="s">
        <v>320</v>
      </c>
      <c r="K57" s="38" t="s">
        <v>334</v>
      </c>
      <c r="L57" s="41" t="s">
        <v>322</v>
      </c>
    </row>
    <row r="58" spans="1:12" ht="21" customHeight="1" x14ac:dyDescent="0.25">
      <c r="A58" s="38">
        <v>56</v>
      </c>
      <c r="B58" s="39" t="s">
        <v>444</v>
      </c>
      <c r="C58" s="39" t="s">
        <v>445</v>
      </c>
      <c r="D58" s="40">
        <v>602000</v>
      </c>
      <c r="E58" s="38">
        <v>6</v>
      </c>
      <c r="F58" s="38">
        <v>1</v>
      </c>
      <c r="G58" s="38">
        <v>1882</v>
      </c>
      <c r="H58" s="38">
        <v>301</v>
      </c>
      <c r="I58" s="38">
        <v>2</v>
      </c>
      <c r="J58" s="38" t="s">
        <v>320</v>
      </c>
      <c r="K58" s="38" t="s">
        <v>327</v>
      </c>
      <c r="L58" s="41" t="s">
        <v>322</v>
      </c>
    </row>
    <row r="59" spans="1:12" ht="21" customHeight="1" x14ac:dyDescent="0.25">
      <c r="A59" s="38">
        <v>57</v>
      </c>
      <c r="B59" s="39" t="s">
        <v>446</v>
      </c>
      <c r="C59" s="39" t="s">
        <v>447</v>
      </c>
      <c r="D59" s="40">
        <v>830000</v>
      </c>
      <c r="E59" s="38">
        <v>6</v>
      </c>
      <c r="F59" s="38">
        <v>1</v>
      </c>
      <c r="G59" s="38">
        <v>1928</v>
      </c>
      <c r="H59" s="38">
        <v>415</v>
      </c>
      <c r="I59" s="38">
        <v>3</v>
      </c>
      <c r="J59" s="38" t="s">
        <v>320</v>
      </c>
      <c r="K59" s="38" t="s">
        <v>28</v>
      </c>
      <c r="L59" s="41" t="s">
        <v>322</v>
      </c>
    </row>
    <row r="60" spans="1:12" ht="21" customHeight="1" x14ac:dyDescent="0.25">
      <c r="A60" s="38">
        <v>58</v>
      </c>
      <c r="B60" s="39" t="s">
        <v>448</v>
      </c>
      <c r="C60" s="39" t="s">
        <v>449</v>
      </c>
      <c r="D60" s="40">
        <v>830000</v>
      </c>
      <c r="E60" s="38">
        <v>8</v>
      </c>
      <c r="F60" s="38">
        <v>1</v>
      </c>
      <c r="G60" s="38">
        <v>1911</v>
      </c>
      <c r="H60" s="38">
        <v>415</v>
      </c>
      <c r="I60" s="38">
        <v>2</v>
      </c>
      <c r="J60" s="38" t="s">
        <v>320</v>
      </c>
      <c r="K60" s="38" t="s">
        <v>362</v>
      </c>
      <c r="L60" s="41" t="s">
        <v>322</v>
      </c>
    </row>
    <row r="61" spans="1:12" ht="21" customHeight="1" x14ac:dyDescent="0.25">
      <c r="A61" s="38">
        <v>59</v>
      </c>
      <c r="B61" s="39" t="s">
        <v>450</v>
      </c>
      <c r="C61" s="39" t="s">
        <v>451</v>
      </c>
      <c r="D61" s="40">
        <v>486000</v>
      </c>
      <c r="E61" s="38">
        <v>5</v>
      </c>
      <c r="F61" s="38">
        <v>1</v>
      </c>
      <c r="G61" s="38">
        <v>1908</v>
      </c>
      <c r="H61" s="38">
        <v>243</v>
      </c>
      <c r="I61" s="38">
        <v>3</v>
      </c>
      <c r="J61" s="38" t="s">
        <v>320</v>
      </c>
      <c r="K61" s="38" t="s">
        <v>327</v>
      </c>
      <c r="L61" s="41" t="s">
        <v>322</v>
      </c>
    </row>
    <row r="62" spans="1:12" ht="21" customHeight="1" x14ac:dyDescent="0.25">
      <c r="A62" s="38">
        <v>60</v>
      </c>
      <c r="B62" s="39" t="s">
        <v>452</v>
      </c>
      <c r="C62" s="39" t="s">
        <v>453</v>
      </c>
      <c r="D62" s="40">
        <v>584000</v>
      </c>
      <c r="E62" s="38">
        <v>4</v>
      </c>
      <c r="F62" s="38">
        <v>1</v>
      </c>
      <c r="G62" s="38">
        <v>1913</v>
      </c>
      <c r="H62" s="38">
        <v>292</v>
      </c>
      <c r="I62" s="38">
        <v>2</v>
      </c>
      <c r="J62" s="38" t="s">
        <v>320</v>
      </c>
      <c r="K62" s="38" t="s">
        <v>28</v>
      </c>
      <c r="L62" s="41" t="s">
        <v>322</v>
      </c>
    </row>
    <row r="63" spans="1:12" ht="21" customHeight="1" x14ac:dyDescent="0.25">
      <c r="A63" s="38">
        <v>61</v>
      </c>
      <c r="B63" s="39" t="s">
        <v>454</v>
      </c>
      <c r="C63" s="39" t="s">
        <v>455</v>
      </c>
      <c r="D63" s="40">
        <v>564000</v>
      </c>
      <c r="E63" s="38">
        <v>5</v>
      </c>
      <c r="F63" s="38">
        <v>1</v>
      </c>
      <c r="G63" s="38">
        <v>1903</v>
      </c>
      <c r="H63" s="38">
        <v>282</v>
      </c>
      <c r="I63" s="38">
        <v>2</v>
      </c>
      <c r="J63" s="38" t="s">
        <v>320</v>
      </c>
      <c r="K63" s="38" t="s">
        <v>327</v>
      </c>
      <c r="L63" s="41" t="s">
        <v>322</v>
      </c>
    </row>
    <row r="64" spans="1:12" ht="21" customHeight="1" x14ac:dyDescent="0.25">
      <c r="A64" s="38">
        <v>62</v>
      </c>
      <c r="B64" s="39" t="s">
        <v>456</v>
      </c>
      <c r="C64" s="39" t="s">
        <v>457</v>
      </c>
      <c r="D64" s="40">
        <f>982000+26739.3</f>
        <v>1008739.3</v>
      </c>
      <c r="E64" s="38">
        <v>8</v>
      </c>
      <c r="F64" s="38">
        <v>1</v>
      </c>
      <c r="G64" s="38">
        <v>1925</v>
      </c>
      <c r="H64" s="38">
        <v>491</v>
      </c>
      <c r="I64" s="38">
        <v>3</v>
      </c>
      <c r="J64" s="38" t="s">
        <v>320</v>
      </c>
      <c r="K64" s="38" t="s">
        <v>28</v>
      </c>
      <c r="L64" s="41" t="s">
        <v>427</v>
      </c>
    </row>
    <row r="65" spans="1:12" ht="21" customHeight="1" x14ac:dyDescent="0.25">
      <c r="A65" s="38">
        <v>63</v>
      </c>
      <c r="B65" s="39" t="s">
        <v>458</v>
      </c>
      <c r="C65" s="39" t="s">
        <v>459</v>
      </c>
      <c r="D65" s="40">
        <f>972000+30155.07</f>
        <v>1002155.07</v>
      </c>
      <c r="E65" s="38">
        <v>10</v>
      </c>
      <c r="F65" s="38">
        <v>1</v>
      </c>
      <c r="G65" s="38">
        <v>1928</v>
      </c>
      <c r="H65" s="38">
        <v>486</v>
      </c>
      <c r="I65" s="38">
        <v>3</v>
      </c>
      <c r="J65" s="38" t="s">
        <v>320</v>
      </c>
      <c r="K65" s="38" t="s">
        <v>334</v>
      </c>
      <c r="L65" s="41" t="s">
        <v>427</v>
      </c>
    </row>
    <row r="66" spans="1:12" ht="21" customHeight="1" x14ac:dyDescent="0.25">
      <c r="A66" s="38">
        <v>64</v>
      </c>
      <c r="B66" s="39" t="s">
        <v>460</v>
      </c>
      <c r="C66" s="39" t="s">
        <v>461</v>
      </c>
      <c r="D66" s="40">
        <f>1228329+19966.42</f>
        <v>1248295.42</v>
      </c>
      <c r="E66" s="38">
        <v>10</v>
      </c>
      <c r="F66" s="38">
        <v>1</v>
      </c>
      <c r="G66" s="38">
        <v>1928</v>
      </c>
      <c r="H66" s="38">
        <v>596</v>
      </c>
      <c r="I66" s="38">
        <v>3</v>
      </c>
      <c r="J66" s="38" t="s">
        <v>320</v>
      </c>
      <c r="K66" s="38" t="s">
        <v>334</v>
      </c>
      <c r="L66" s="41" t="s">
        <v>427</v>
      </c>
    </row>
    <row r="67" spans="1:12" ht="21" customHeight="1" x14ac:dyDescent="0.25">
      <c r="A67" s="38">
        <v>65</v>
      </c>
      <c r="B67" s="39" t="s">
        <v>462</v>
      </c>
      <c r="C67" s="39" t="s">
        <v>463</v>
      </c>
      <c r="D67" s="40">
        <f>992000+15331.13</f>
        <v>1007331.13</v>
      </c>
      <c r="E67" s="38">
        <v>9</v>
      </c>
      <c r="F67" s="38">
        <v>1</v>
      </c>
      <c r="G67" s="38">
        <v>1925</v>
      </c>
      <c r="H67" s="38">
        <v>496</v>
      </c>
      <c r="I67" s="38">
        <v>2</v>
      </c>
      <c r="J67" s="38" t="s">
        <v>320</v>
      </c>
      <c r="K67" s="38" t="s">
        <v>334</v>
      </c>
      <c r="L67" s="41" t="s">
        <v>427</v>
      </c>
    </row>
    <row r="68" spans="1:12" ht="21" customHeight="1" x14ac:dyDescent="0.25">
      <c r="A68" s="38">
        <v>66</v>
      </c>
      <c r="B68" s="39" t="s">
        <v>464</v>
      </c>
      <c r="C68" s="39" t="s">
        <v>465</v>
      </c>
      <c r="D68" s="40">
        <v>804000</v>
      </c>
      <c r="E68" s="38">
        <v>8</v>
      </c>
      <c r="F68" s="38">
        <v>2</v>
      </c>
      <c r="G68" s="38">
        <v>1890</v>
      </c>
      <c r="H68" s="38">
        <v>402</v>
      </c>
      <c r="I68" s="38">
        <v>3</v>
      </c>
      <c r="J68" s="38" t="s">
        <v>320</v>
      </c>
      <c r="K68" s="38" t="s">
        <v>321</v>
      </c>
      <c r="L68" s="41" t="s">
        <v>322</v>
      </c>
    </row>
    <row r="69" spans="1:12" ht="21" customHeight="1" x14ac:dyDescent="0.25">
      <c r="A69" s="38">
        <v>67</v>
      </c>
      <c r="B69" s="39" t="s">
        <v>466</v>
      </c>
      <c r="C69" s="39" t="s">
        <v>467</v>
      </c>
      <c r="D69" s="40">
        <v>620000</v>
      </c>
      <c r="E69" s="38">
        <v>5</v>
      </c>
      <c r="F69" s="38">
        <v>1</v>
      </c>
      <c r="G69" s="38">
        <v>1908</v>
      </c>
      <c r="H69" s="38">
        <v>310</v>
      </c>
      <c r="I69" s="38">
        <v>2</v>
      </c>
      <c r="J69" s="38" t="s">
        <v>320</v>
      </c>
      <c r="K69" s="38" t="s">
        <v>327</v>
      </c>
      <c r="L69" s="41" t="s">
        <v>322</v>
      </c>
    </row>
    <row r="70" spans="1:12" ht="21" customHeight="1" x14ac:dyDescent="0.25">
      <c r="A70" s="38">
        <v>68</v>
      </c>
      <c r="B70" s="39" t="s">
        <v>468</v>
      </c>
      <c r="C70" s="39" t="s">
        <v>469</v>
      </c>
      <c r="D70" s="40">
        <v>1142000</v>
      </c>
      <c r="E70" s="38">
        <v>9</v>
      </c>
      <c r="F70" s="38">
        <v>2</v>
      </c>
      <c r="G70" s="38">
        <v>1910</v>
      </c>
      <c r="H70" s="38">
        <v>571</v>
      </c>
      <c r="I70" s="38">
        <v>3</v>
      </c>
      <c r="J70" s="38" t="s">
        <v>320</v>
      </c>
      <c r="K70" s="38" t="s">
        <v>321</v>
      </c>
      <c r="L70" s="41" t="s">
        <v>322</v>
      </c>
    </row>
    <row r="71" spans="1:12" ht="21" customHeight="1" x14ac:dyDescent="0.25">
      <c r="A71" s="38">
        <v>69</v>
      </c>
      <c r="B71" s="39" t="s">
        <v>470</v>
      </c>
      <c r="C71" s="39" t="s">
        <v>471</v>
      </c>
      <c r="D71" s="40">
        <f>430000+4518.34</f>
        <v>434518.34</v>
      </c>
      <c r="E71" s="38">
        <v>3</v>
      </c>
      <c r="F71" s="38">
        <v>1</v>
      </c>
      <c r="G71" s="38">
        <v>1905</v>
      </c>
      <c r="H71" s="38">
        <v>215</v>
      </c>
      <c r="I71" s="38">
        <v>2</v>
      </c>
      <c r="J71" s="38" t="s">
        <v>320</v>
      </c>
      <c r="K71" s="38" t="s">
        <v>334</v>
      </c>
      <c r="L71" s="41" t="s">
        <v>427</v>
      </c>
    </row>
    <row r="72" spans="1:12" ht="21" customHeight="1" x14ac:dyDescent="0.25">
      <c r="A72" s="38">
        <v>70</v>
      </c>
      <c r="B72" s="39" t="s">
        <v>472</v>
      </c>
      <c r="C72" s="39" t="s">
        <v>473</v>
      </c>
      <c r="D72" s="40">
        <v>396000</v>
      </c>
      <c r="E72" s="38">
        <v>4</v>
      </c>
      <c r="F72" s="38">
        <v>2</v>
      </c>
      <c r="G72" s="38">
        <v>1880</v>
      </c>
      <c r="H72" s="38">
        <v>198</v>
      </c>
      <c r="I72" s="38">
        <v>2</v>
      </c>
      <c r="J72" s="38" t="s">
        <v>320</v>
      </c>
      <c r="K72" s="38" t="s">
        <v>321</v>
      </c>
      <c r="L72" s="41" t="s">
        <v>322</v>
      </c>
    </row>
    <row r="73" spans="1:12" ht="21" customHeight="1" x14ac:dyDescent="0.25">
      <c r="A73" s="38">
        <v>71</v>
      </c>
      <c r="B73" s="39" t="s">
        <v>474</v>
      </c>
      <c r="C73" s="39" t="s">
        <v>475</v>
      </c>
      <c r="D73" s="40">
        <v>830000</v>
      </c>
      <c r="E73" s="38">
        <v>6</v>
      </c>
      <c r="F73" s="38">
        <v>1</v>
      </c>
      <c r="G73" s="38">
        <v>1945</v>
      </c>
      <c r="H73" s="38">
        <v>415</v>
      </c>
      <c r="I73" s="38">
        <v>3</v>
      </c>
      <c r="J73" s="38" t="s">
        <v>320</v>
      </c>
      <c r="K73" s="38" t="s">
        <v>334</v>
      </c>
      <c r="L73" s="41" t="s">
        <v>322</v>
      </c>
    </row>
    <row r="74" spans="1:12" ht="21" customHeight="1" x14ac:dyDescent="0.25">
      <c r="A74" s="38">
        <v>72</v>
      </c>
      <c r="B74" s="39" t="s">
        <v>476</v>
      </c>
      <c r="C74" s="39" t="s">
        <v>477</v>
      </c>
      <c r="D74" s="40">
        <v>848000</v>
      </c>
      <c r="E74" s="38">
        <v>9</v>
      </c>
      <c r="F74" s="38">
        <v>1</v>
      </c>
      <c r="G74" s="38">
        <v>1903</v>
      </c>
      <c r="H74" s="38">
        <v>424</v>
      </c>
      <c r="I74" s="38">
        <v>2</v>
      </c>
      <c r="J74" s="38" t="s">
        <v>320</v>
      </c>
      <c r="K74" s="38" t="s">
        <v>28</v>
      </c>
      <c r="L74" s="41" t="s">
        <v>322</v>
      </c>
    </row>
    <row r="75" spans="1:12" ht="21" customHeight="1" x14ac:dyDescent="0.25">
      <c r="A75" s="38">
        <v>73</v>
      </c>
      <c r="B75" s="39" t="s">
        <v>478</v>
      </c>
      <c r="C75" s="39" t="s">
        <v>479</v>
      </c>
      <c r="D75" s="40">
        <f>810000+26875.17</f>
        <v>836875.17</v>
      </c>
      <c r="E75" s="38">
        <v>10</v>
      </c>
      <c r="F75" s="38">
        <v>1</v>
      </c>
      <c r="G75" s="38">
        <v>1905</v>
      </c>
      <c r="H75" s="38">
        <v>405</v>
      </c>
      <c r="I75" s="38">
        <v>2</v>
      </c>
      <c r="J75" s="38" t="s">
        <v>320</v>
      </c>
      <c r="K75" s="38" t="s">
        <v>28</v>
      </c>
      <c r="L75" s="41" t="s">
        <v>427</v>
      </c>
    </row>
    <row r="76" spans="1:12" ht="21" customHeight="1" x14ac:dyDescent="0.25">
      <c r="A76" s="38">
        <v>74</v>
      </c>
      <c r="B76" s="39" t="s">
        <v>480</v>
      </c>
      <c r="C76" s="39" t="s">
        <v>481</v>
      </c>
      <c r="D76" s="40">
        <v>836000</v>
      </c>
      <c r="E76" s="38">
        <v>8</v>
      </c>
      <c r="F76" s="38">
        <v>1</v>
      </c>
      <c r="G76" s="38">
        <v>1914</v>
      </c>
      <c r="H76" s="38">
        <v>418</v>
      </c>
      <c r="I76" s="38">
        <v>2</v>
      </c>
      <c r="J76" s="38" t="s">
        <v>320</v>
      </c>
      <c r="K76" s="38" t="s">
        <v>327</v>
      </c>
      <c r="L76" s="41" t="s">
        <v>427</v>
      </c>
    </row>
    <row r="77" spans="1:12" ht="21" customHeight="1" x14ac:dyDescent="0.25">
      <c r="A77" s="38">
        <v>75</v>
      </c>
      <c r="B77" s="39" t="s">
        <v>482</v>
      </c>
      <c r="C77" s="39" t="s">
        <v>483</v>
      </c>
      <c r="D77" s="40">
        <f>868000+4060</f>
        <v>872060</v>
      </c>
      <c r="E77" s="38">
        <v>8</v>
      </c>
      <c r="F77" s="38">
        <v>1</v>
      </c>
      <c r="G77" s="38">
        <v>1914</v>
      </c>
      <c r="H77" s="38">
        <v>434</v>
      </c>
      <c r="I77" s="38">
        <v>2</v>
      </c>
      <c r="J77" s="38" t="s">
        <v>320</v>
      </c>
      <c r="K77" s="38" t="s">
        <v>327</v>
      </c>
      <c r="L77" s="41" t="s">
        <v>427</v>
      </c>
    </row>
    <row r="78" spans="1:12" ht="21" customHeight="1" x14ac:dyDescent="0.25">
      <c r="A78" s="38">
        <v>76</v>
      </c>
      <c r="B78" s="39" t="s">
        <v>484</v>
      </c>
      <c r="C78" s="39" t="s">
        <v>485</v>
      </c>
      <c r="D78" s="40">
        <v>684000</v>
      </c>
      <c r="E78" s="38">
        <v>8</v>
      </c>
      <c r="F78" s="38">
        <v>1</v>
      </c>
      <c r="G78" s="38">
        <v>1935</v>
      </c>
      <c r="H78" s="38">
        <v>342</v>
      </c>
      <c r="I78" s="38">
        <v>2</v>
      </c>
      <c r="J78" s="38" t="s">
        <v>320</v>
      </c>
      <c r="K78" s="38" t="s">
        <v>327</v>
      </c>
      <c r="L78" s="41" t="s">
        <v>322</v>
      </c>
    </row>
    <row r="79" spans="1:12" ht="21" customHeight="1" x14ac:dyDescent="0.25">
      <c r="A79" s="38">
        <v>77</v>
      </c>
      <c r="B79" s="39" t="s">
        <v>486</v>
      </c>
      <c r="C79" s="39" t="s">
        <v>487</v>
      </c>
      <c r="D79" s="40">
        <v>913796</v>
      </c>
      <c r="E79" s="38">
        <v>8</v>
      </c>
      <c r="F79" s="38">
        <v>1</v>
      </c>
      <c r="G79" s="38">
        <v>1960</v>
      </c>
      <c r="H79" s="38">
        <v>393</v>
      </c>
      <c r="I79" s="38">
        <v>2</v>
      </c>
      <c r="J79" s="38" t="s">
        <v>378</v>
      </c>
      <c r="K79" s="38" t="s">
        <v>334</v>
      </c>
      <c r="L79" s="41" t="s">
        <v>322</v>
      </c>
    </row>
    <row r="80" spans="1:12" ht="21" customHeight="1" x14ac:dyDescent="0.25">
      <c r="A80" s="38">
        <v>78</v>
      </c>
      <c r="B80" s="39" t="s">
        <v>488</v>
      </c>
      <c r="C80" s="39" t="s">
        <v>489</v>
      </c>
      <c r="D80" s="40">
        <f>322000+5157.74</f>
        <v>327157.74</v>
      </c>
      <c r="E80" s="38">
        <v>5</v>
      </c>
      <c r="F80" s="38">
        <v>2</v>
      </c>
      <c r="G80" s="38">
        <v>1914</v>
      </c>
      <c r="H80" s="38">
        <v>161</v>
      </c>
      <c r="I80" s="38">
        <v>2</v>
      </c>
      <c r="J80" s="38" t="s">
        <v>320</v>
      </c>
      <c r="K80" s="38" t="s">
        <v>490</v>
      </c>
      <c r="L80" s="41" t="s">
        <v>322</v>
      </c>
    </row>
    <row r="81" spans="1:12" ht="21" customHeight="1" x14ac:dyDescent="0.25">
      <c r="A81" s="38">
        <v>79</v>
      </c>
      <c r="B81" s="39" t="s">
        <v>491</v>
      </c>
      <c r="C81" s="39" t="s">
        <v>492</v>
      </c>
      <c r="D81" s="40">
        <v>650000</v>
      </c>
      <c r="E81" s="38">
        <v>6</v>
      </c>
      <c r="F81" s="38">
        <v>2</v>
      </c>
      <c r="G81" s="38">
        <v>1925</v>
      </c>
      <c r="H81" s="38">
        <v>325</v>
      </c>
      <c r="I81" s="38">
        <v>2</v>
      </c>
      <c r="J81" s="38" t="s">
        <v>320</v>
      </c>
      <c r="K81" s="38" t="s">
        <v>355</v>
      </c>
      <c r="L81" s="41" t="s">
        <v>322</v>
      </c>
    </row>
    <row r="82" spans="1:12" ht="21" customHeight="1" x14ac:dyDescent="0.25">
      <c r="A82" s="38">
        <v>80</v>
      </c>
      <c r="B82" s="39" t="s">
        <v>493</v>
      </c>
      <c r="C82" s="39" t="s">
        <v>494</v>
      </c>
      <c r="D82" s="40">
        <v>372000</v>
      </c>
      <c r="E82" s="38">
        <v>4</v>
      </c>
      <c r="F82" s="38">
        <v>1</v>
      </c>
      <c r="G82" s="38">
        <v>1913</v>
      </c>
      <c r="H82" s="38">
        <v>186</v>
      </c>
      <c r="I82" s="38">
        <v>2</v>
      </c>
      <c r="J82" s="38" t="s">
        <v>320</v>
      </c>
      <c r="K82" s="38" t="s">
        <v>334</v>
      </c>
      <c r="L82" s="41" t="s">
        <v>322</v>
      </c>
    </row>
    <row r="83" spans="1:12" ht="21" customHeight="1" x14ac:dyDescent="0.25">
      <c r="A83" s="38">
        <v>81</v>
      </c>
      <c r="B83" s="39" t="s">
        <v>495</v>
      </c>
      <c r="C83" s="39" t="s">
        <v>496</v>
      </c>
      <c r="D83" s="40">
        <v>630000</v>
      </c>
      <c r="E83" s="38">
        <v>6</v>
      </c>
      <c r="F83" s="38">
        <v>1</v>
      </c>
      <c r="G83" s="38">
        <v>1904</v>
      </c>
      <c r="H83" s="38">
        <v>315</v>
      </c>
      <c r="I83" s="38">
        <v>3</v>
      </c>
      <c r="J83" s="38" t="s">
        <v>320</v>
      </c>
      <c r="K83" s="38" t="s">
        <v>28</v>
      </c>
      <c r="L83" s="41" t="s">
        <v>322</v>
      </c>
    </row>
    <row r="84" spans="1:12" ht="21" customHeight="1" x14ac:dyDescent="0.25">
      <c r="A84" s="38">
        <v>82</v>
      </c>
      <c r="B84" s="39" t="s">
        <v>497</v>
      </c>
      <c r="C84" s="39" t="s">
        <v>498</v>
      </c>
      <c r="D84" s="40">
        <v>456000</v>
      </c>
      <c r="E84" s="38">
        <v>7</v>
      </c>
      <c r="F84" s="38">
        <v>2</v>
      </c>
      <c r="G84" s="38">
        <v>1900</v>
      </c>
      <c r="H84" s="38">
        <v>228</v>
      </c>
      <c r="I84" s="38">
        <v>2</v>
      </c>
      <c r="J84" s="38" t="s">
        <v>320</v>
      </c>
      <c r="K84" s="38" t="s">
        <v>321</v>
      </c>
      <c r="L84" s="41" t="s">
        <v>322</v>
      </c>
    </row>
    <row r="85" spans="1:12" ht="21" customHeight="1" x14ac:dyDescent="0.25">
      <c r="A85" s="38">
        <v>83</v>
      </c>
      <c r="B85" s="39" t="s">
        <v>499</v>
      </c>
      <c r="C85" s="39" t="s">
        <v>500</v>
      </c>
      <c r="D85" s="40">
        <v>506000</v>
      </c>
      <c r="E85" s="38">
        <v>6</v>
      </c>
      <c r="F85" s="38">
        <v>2</v>
      </c>
      <c r="G85" s="38">
        <v>1897</v>
      </c>
      <c r="H85" s="38">
        <v>253</v>
      </c>
      <c r="I85" s="38">
        <v>2</v>
      </c>
      <c r="J85" s="38" t="s">
        <v>320</v>
      </c>
      <c r="K85" s="38" t="s">
        <v>321</v>
      </c>
      <c r="L85" s="41" t="s">
        <v>322</v>
      </c>
    </row>
    <row r="86" spans="1:12" ht="21" customHeight="1" x14ac:dyDescent="0.25">
      <c r="A86" s="38">
        <v>84</v>
      </c>
      <c r="B86" s="39" t="s">
        <v>501</v>
      </c>
      <c r="C86" s="39" t="s">
        <v>502</v>
      </c>
      <c r="D86" s="40">
        <v>592000</v>
      </c>
      <c r="E86" s="38">
        <v>5</v>
      </c>
      <c r="F86" s="38">
        <v>2</v>
      </c>
      <c r="G86" s="38">
        <v>1887</v>
      </c>
      <c r="H86" s="38">
        <v>296</v>
      </c>
      <c r="I86" s="38">
        <v>2</v>
      </c>
      <c r="J86" s="38" t="s">
        <v>320</v>
      </c>
      <c r="K86" s="38" t="s">
        <v>321</v>
      </c>
      <c r="L86" s="41" t="s">
        <v>322</v>
      </c>
    </row>
    <row r="87" spans="1:12" ht="21" customHeight="1" x14ac:dyDescent="0.25">
      <c r="A87" s="42"/>
      <c r="B87" s="43"/>
      <c r="C87" s="43" t="s">
        <v>503</v>
      </c>
      <c r="D87" s="44">
        <f>SUM(D3:D86)</f>
        <v>69786365.88000001</v>
      </c>
      <c r="E87" s="42">
        <f>SUM(E3:E86)</f>
        <v>598</v>
      </c>
      <c r="F87" s="42"/>
      <c r="G87" s="42"/>
      <c r="H87" s="42">
        <f>SUM(H3:H86)</f>
        <v>34043</v>
      </c>
      <c r="I87" s="42"/>
      <c r="J87" s="42"/>
      <c r="K87" s="45"/>
      <c r="L87" s="46"/>
    </row>
    <row r="88" spans="1:12" ht="46.5" customHeight="1" x14ac:dyDescent="0.25">
      <c r="A88" s="47"/>
      <c r="B88" s="47"/>
      <c r="C88" s="47"/>
      <c r="D88" s="48"/>
      <c r="E88" s="47"/>
      <c r="F88" s="47"/>
      <c r="G88" s="47"/>
      <c r="H88" s="47"/>
      <c r="I88" s="47"/>
      <c r="J88" s="47"/>
      <c r="K88" s="47"/>
      <c r="L88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H6" sqref="H6"/>
    </sheetView>
  </sheetViews>
  <sheetFormatPr defaultRowHeight="50.25" customHeight="1" x14ac:dyDescent="0.25"/>
  <cols>
    <col min="3" max="3" width="61.140625" customWidth="1"/>
    <col min="4" max="4" width="31.85546875" customWidth="1"/>
    <col min="5" max="5" width="29" customWidth="1"/>
  </cols>
  <sheetData>
    <row r="1" spans="2:5" ht="50.25" customHeight="1" thickBot="1" x14ac:dyDescent="0.3"/>
    <row r="2" spans="2:5" ht="50.25" customHeight="1" thickBot="1" x14ac:dyDescent="0.3">
      <c r="B2" s="67" t="s">
        <v>3</v>
      </c>
      <c r="C2" s="68" t="s">
        <v>616</v>
      </c>
      <c r="D2" s="68" t="s">
        <v>617</v>
      </c>
      <c r="E2" s="68" t="s">
        <v>618</v>
      </c>
    </row>
    <row r="3" spans="2:5" ht="50.25" customHeight="1" thickBot="1" x14ac:dyDescent="0.3">
      <c r="B3" s="69">
        <v>1</v>
      </c>
      <c r="C3" s="70" t="s">
        <v>43</v>
      </c>
      <c r="D3" s="70" t="s">
        <v>619</v>
      </c>
      <c r="E3" s="70" t="s">
        <v>620</v>
      </c>
    </row>
    <row r="4" spans="2:5" ht="102.75" customHeight="1" thickBot="1" x14ac:dyDescent="0.3">
      <c r="B4" s="69">
        <v>2</v>
      </c>
      <c r="C4" s="70" t="s">
        <v>48</v>
      </c>
      <c r="D4" s="70" t="s">
        <v>621</v>
      </c>
      <c r="E4" s="70" t="s">
        <v>622</v>
      </c>
    </row>
    <row r="5" spans="2:5" ht="104.25" customHeight="1" thickBot="1" x14ac:dyDescent="0.3">
      <c r="B5" s="69">
        <v>3</v>
      </c>
      <c r="C5" s="70" t="s">
        <v>51</v>
      </c>
      <c r="D5" s="70" t="s">
        <v>623</v>
      </c>
      <c r="E5" s="70" t="s">
        <v>622</v>
      </c>
    </row>
    <row r="6" spans="2:5" ht="129.75" customHeight="1" thickBot="1" x14ac:dyDescent="0.3">
      <c r="B6" s="69">
        <v>4</v>
      </c>
      <c r="C6" s="70" t="s">
        <v>628</v>
      </c>
      <c r="D6" s="70" t="s">
        <v>624</v>
      </c>
      <c r="E6" s="70" t="s">
        <v>622</v>
      </c>
    </row>
    <row r="7" spans="2:5" ht="75.75" customHeight="1" thickBot="1" x14ac:dyDescent="0.3">
      <c r="B7" s="69">
        <v>5</v>
      </c>
      <c r="C7" s="70" t="s">
        <v>629</v>
      </c>
      <c r="D7" s="70" t="s">
        <v>625</v>
      </c>
      <c r="E7" s="70" t="s">
        <v>626</v>
      </c>
    </row>
    <row r="8" spans="2:5" ht="77.25" customHeight="1" thickBot="1" x14ac:dyDescent="0.3">
      <c r="B8" s="71">
        <v>6</v>
      </c>
      <c r="C8" s="72" t="s">
        <v>60</v>
      </c>
      <c r="D8" s="72" t="s">
        <v>627</v>
      </c>
      <c r="E8" s="72" t="s">
        <v>626</v>
      </c>
    </row>
    <row r="9" spans="2:5" ht="50.25" customHeight="1" thickBot="1" x14ac:dyDescent="0.3">
      <c r="B9" s="74">
        <v>7</v>
      </c>
      <c r="C9" s="73" t="s">
        <v>630</v>
      </c>
      <c r="D9" s="74" t="s">
        <v>631</v>
      </c>
      <c r="E9" s="75" t="s">
        <v>632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0" workbookViewId="0">
      <selection activeCell="F112" sqref="F112"/>
    </sheetView>
  </sheetViews>
  <sheetFormatPr defaultRowHeight="15" x14ac:dyDescent="0.25"/>
  <cols>
    <col min="1" max="1" width="8.140625" style="2" bestFit="1" customWidth="1"/>
    <col min="2" max="2" width="20.85546875" style="2" bestFit="1" customWidth="1"/>
    <col min="3" max="3" width="11.28515625" style="2" bestFit="1" customWidth="1"/>
    <col min="4" max="4" width="14.85546875" style="3" customWidth="1"/>
    <col min="5" max="5" width="46.28515625" style="2" customWidth="1"/>
    <col min="6" max="6" width="32.140625" style="2" bestFit="1" customWidth="1"/>
    <col min="7" max="7" width="14.28515625" style="2" bestFit="1" customWidth="1"/>
    <col min="8" max="8" width="17.7109375" style="2" bestFit="1" customWidth="1"/>
    <col min="9" max="16384" width="9.140625" style="2"/>
  </cols>
  <sheetData>
    <row r="1" spans="1:8" ht="25.5" customHeight="1" x14ac:dyDescent="0.25">
      <c r="A1" s="126" t="s">
        <v>238</v>
      </c>
      <c r="B1" s="126"/>
      <c r="C1" s="126"/>
      <c r="D1" s="126"/>
      <c r="E1" s="126"/>
      <c r="F1" s="126"/>
      <c r="G1" s="126"/>
      <c r="H1" s="126"/>
    </row>
    <row r="2" spans="1:8" x14ac:dyDescent="0.25">
      <c r="A2" s="27" t="s">
        <v>3</v>
      </c>
      <c r="B2" s="27" t="s">
        <v>129</v>
      </c>
      <c r="C2" s="27" t="s">
        <v>131</v>
      </c>
      <c r="D2" s="27" t="s">
        <v>598</v>
      </c>
      <c r="E2" s="27" t="s">
        <v>130</v>
      </c>
      <c r="F2" s="27" t="s">
        <v>132</v>
      </c>
      <c r="G2" s="28" t="s">
        <v>106</v>
      </c>
      <c r="H2" s="27" t="s">
        <v>133</v>
      </c>
    </row>
    <row r="3" spans="1:8" x14ac:dyDescent="0.25">
      <c r="A3">
        <v>1</v>
      </c>
      <c r="B3" t="s">
        <v>230</v>
      </c>
      <c r="C3">
        <v>2014</v>
      </c>
      <c r="D3" t="s">
        <v>134</v>
      </c>
      <c r="E3" t="s">
        <v>538</v>
      </c>
      <c r="F3" t="s">
        <v>135</v>
      </c>
      <c r="G3" s="53">
        <v>1258</v>
      </c>
      <c r="H3" s="29"/>
    </row>
    <row r="4" spans="1:8" x14ac:dyDescent="0.25">
      <c r="A4">
        <v>2</v>
      </c>
      <c r="B4" t="s">
        <v>539</v>
      </c>
      <c r="C4">
        <v>2014</v>
      </c>
      <c r="D4" t="s">
        <v>134</v>
      </c>
      <c r="E4" t="s">
        <v>540</v>
      </c>
      <c r="F4" t="s">
        <v>135</v>
      </c>
      <c r="G4" s="53">
        <v>1232</v>
      </c>
      <c r="H4" s="29"/>
    </row>
    <row r="5" spans="1:8" x14ac:dyDescent="0.25">
      <c r="A5">
        <v>3</v>
      </c>
      <c r="B5" t="s">
        <v>541</v>
      </c>
      <c r="C5">
        <v>2014</v>
      </c>
      <c r="D5" t="s">
        <v>134</v>
      </c>
      <c r="E5" t="s">
        <v>542</v>
      </c>
      <c r="F5" t="s">
        <v>135</v>
      </c>
      <c r="G5" s="53">
        <v>780</v>
      </c>
      <c r="H5" s="29"/>
    </row>
    <row r="6" spans="1:8" x14ac:dyDescent="0.25">
      <c r="A6">
        <v>4</v>
      </c>
      <c r="B6" t="s">
        <v>543</v>
      </c>
      <c r="C6">
        <v>2014</v>
      </c>
      <c r="D6" t="s">
        <v>134</v>
      </c>
      <c r="E6" t="s">
        <v>542</v>
      </c>
      <c r="F6" t="s">
        <v>135</v>
      </c>
      <c r="G6" s="53">
        <v>1060</v>
      </c>
      <c r="H6" s="29"/>
    </row>
    <row r="7" spans="1:8" x14ac:dyDescent="0.25">
      <c r="A7">
        <v>5</v>
      </c>
      <c r="B7" t="s">
        <v>229</v>
      </c>
      <c r="C7">
        <v>2014</v>
      </c>
      <c r="D7" t="s">
        <v>134</v>
      </c>
      <c r="E7" t="s">
        <v>542</v>
      </c>
      <c r="F7" t="s">
        <v>135</v>
      </c>
      <c r="G7" s="53">
        <v>1060</v>
      </c>
      <c r="H7" s="29"/>
    </row>
    <row r="8" spans="1:8" x14ac:dyDescent="0.25">
      <c r="A8">
        <v>6</v>
      </c>
      <c r="B8" t="s">
        <v>231</v>
      </c>
      <c r="C8">
        <v>2014</v>
      </c>
      <c r="D8" t="s">
        <v>134</v>
      </c>
      <c r="E8" t="s">
        <v>540</v>
      </c>
      <c r="F8" t="s">
        <v>135</v>
      </c>
      <c r="G8" s="53">
        <v>1096</v>
      </c>
      <c r="H8" s="29"/>
    </row>
    <row r="9" spans="1:8" x14ac:dyDescent="0.25">
      <c r="A9">
        <v>7</v>
      </c>
      <c r="B9" t="s">
        <v>544</v>
      </c>
      <c r="C9">
        <v>2014</v>
      </c>
      <c r="D9" t="s">
        <v>134</v>
      </c>
      <c r="E9" t="s">
        <v>540</v>
      </c>
      <c r="F9" t="s">
        <v>135</v>
      </c>
      <c r="G9" s="53">
        <v>1060</v>
      </c>
      <c r="H9" s="29"/>
    </row>
    <row r="10" spans="1:8" x14ac:dyDescent="0.25">
      <c r="A10">
        <v>8</v>
      </c>
      <c r="B10" t="s">
        <v>545</v>
      </c>
      <c r="C10">
        <v>2014</v>
      </c>
      <c r="D10" t="s">
        <v>134</v>
      </c>
      <c r="E10" t="s">
        <v>540</v>
      </c>
      <c r="F10" t="s">
        <v>135</v>
      </c>
      <c r="G10" s="53">
        <v>1021</v>
      </c>
      <c r="H10" s="29"/>
    </row>
    <row r="11" spans="1:8" x14ac:dyDescent="0.25">
      <c r="A11">
        <v>9</v>
      </c>
      <c r="B11" t="s">
        <v>228</v>
      </c>
      <c r="C11">
        <v>2014</v>
      </c>
      <c r="D11" t="s">
        <v>134</v>
      </c>
      <c r="E11" t="s">
        <v>546</v>
      </c>
      <c r="F11" t="s">
        <v>135</v>
      </c>
      <c r="G11" s="53">
        <v>1021</v>
      </c>
      <c r="H11" s="29"/>
    </row>
    <row r="12" spans="1:8" x14ac:dyDescent="0.25">
      <c r="A12">
        <v>10</v>
      </c>
      <c r="B12" t="s">
        <v>547</v>
      </c>
      <c r="C12">
        <v>2014</v>
      </c>
      <c r="D12" t="s">
        <v>134</v>
      </c>
      <c r="E12" t="s">
        <v>548</v>
      </c>
      <c r="F12" t="s">
        <v>135</v>
      </c>
      <c r="G12" s="53">
        <v>1172.45</v>
      </c>
      <c r="H12" s="29"/>
    </row>
    <row r="13" spans="1:8" x14ac:dyDescent="0.25">
      <c r="A13">
        <v>11</v>
      </c>
      <c r="B13" t="s">
        <v>549</v>
      </c>
      <c r="C13">
        <v>2014</v>
      </c>
      <c r="D13" t="s">
        <v>134</v>
      </c>
      <c r="E13" t="s">
        <v>550</v>
      </c>
      <c r="F13" t="s">
        <v>135</v>
      </c>
      <c r="G13" s="53">
        <v>780</v>
      </c>
      <c r="H13" s="29"/>
    </row>
    <row r="14" spans="1:8" x14ac:dyDescent="0.25">
      <c r="A14">
        <v>12</v>
      </c>
      <c r="B14" t="s">
        <v>551</v>
      </c>
      <c r="C14">
        <v>2014</v>
      </c>
      <c r="D14" t="s">
        <v>134</v>
      </c>
      <c r="E14" t="s">
        <v>552</v>
      </c>
      <c r="F14" t="s">
        <v>135</v>
      </c>
      <c r="G14" s="53">
        <v>1151</v>
      </c>
      <c r="H14" s="29"/>
    </row>
    <row r="15" spans="1:8" x14ac:dyDescent="0.25">
      <c r="A15">
        <v>13</v>
      </c>
      <c r="B15" t="s">
        <v>553</v>
      </c>
      <c r="C15">
        <v>2014</v>
      </c>
      <c r="D15" t="s">
        <v>134</v>
      </c>
      <c r="E15" t="s">
        <v>554</v>
      </c>
      <c r="F15" t="s">
        <v>135</v>
      </c>
      <c r="G15" s="53">
        <v>2971</v>
      </c>
      <c r="H15" s="29"/>
    </row>
    <row r="16" spans="1:8" x14ac:dyDescent="0.25">
      <c r="A16">
        <v>14</v>
      </c>
      <c r="B16" t="s">
        <v>232</v>
      </c>
      <c r="C16">
        <v>2014</v>
      </c>
      <c r="D16" t="s">
        <v>134</v>
      </c>
      <c r="E16" t="s">
        <v>555</v>
      </c>
      <c r="F16" t="s">
        <v>135</v>
      </c>
      <c r="G16" s="53">
        <v>2971</v>
      </c>
      <c r="H16" s="29"/>
    </row>
    <row r="17" spans="1:8" x14ac:dyDescent="0.25">
      <c r="A17">
        <v>15</v>
      </c>
      <c r="B17" t="s">
        <v>556</v>
      </c>
      <c r="C17">
        <v>2014</v>
      </c>
      <c r="D17" t="s">
        <v>134</v>
      </c>
      <c r="E17" t="s">
        <v>540</v>
      </c>
      <c r="F17" t="s">
        <v>135</v>
      </c>
      <c r="G17" s="53">
        <v>1100</v>
      </c>
      <c r="H17" s="29"/>
    </row>
    <row r="18" spans="1:8" x14ac:dyDescent="0.25">
      <c r="A18">
        <v>16</v>
      </c>
      <c r="B18" t="s">
        <v>557</v>
      </c>
      <c r="C18">
        <v>2014</v>
      </c>
      <c r="D18" t="s">
        <v>134</v>
      </c>
      <c r="E18" t="s">
        <v>540</v>
      </c>
      <c r="F18" t="s">
        <v>135</v>
      </c>
      <c r="G18" s="53">
        <v>1060</v>
      </c>
      <c r="H18" s="29"/>
    </row>
    <row r="19" spans="1:8" x14ac:dyDescent="0.25">
      <c r="A19">
        <v>17</v>
      </c>
      <c r="B19" t="s">
        <v>558</v>
      </c>
      <c r="C19">
        <v>2014</v>
      </c>
      <c r="D19" t="s">
        <v>134</v>
      </c>
      <c r="E19" t="s">
        <v>540</v>
      </c>
      <c r="F19" t="s">
        <v>135</v>
      </c>
      <c r="G19" s="53">
        <v>1060</v>
      </c>
      <c r="H19" s="29"/>
    </row>
    <row r="20" spans="1:8" x14ac:dyDescent="0.25">
      <c r="A20">
        <v>18</v>
      </c>
      <c r="B20" t="s">
        <v>559</v>
      </c>
      <c r="C20">
        <v>2014</v>
      </c>
      <c r="D20" t="s">
        <v>134</v>
      </c>
      <c r="E20" t="s">
        <v>540</v>
      </c>
      <c r="F20" t="s">
        <v>135</v>
      </c>
      <c r="G20" s="53">
        <v>964.31</v>
      </c>
      <c r="H20" s="29"/>
    </row>
    <row r="21" spans="1:8" x14ac:dyDescent="0.25">
      <c r="A21">
        <v>19</v>
      </c>
      <c r="B21" t="s">
        <v>560</v>
      </c>
      <c r="C21">
        <v>2014</v>
      </c>
      <c r="D21" t="s">
        <v>134</v>
      </c>
      <c r="E21" t="s">
        <v>540</v>
      </c>
      <c r="F21" t="s">
        <v>135</v>
      </c>
      <c r="G21" s="53">
        <v>1193.1400000000001</v>
      </c>
      <c r="H21" s="29"/>
    </row>
    <row r="22" spans="1:8" x14ac:dyDescent="0.25">
      <c r="A22">
        <v>20</v>
      </c>
      <c r="B22" t="s">
        <v>561</v>
      </c>
      <c r="C22">
        <v>2014</v>
      </c>
      <c r="D22" t="s">
        <v>134</v>
      </c>
      <c r="E22" t="s">
        <v>540</v>
      </c>
      <c r="F22" t="s">
        <v>135</v>
      </c>
      <c r="G22" s="53">
        <v>1060</v>
      </c>
      <c r="H22" s="29"/>
    </row>
    <row r="23" spans="1:8" x14ac:dyDescent="0.25">
      <c r="A23">
        <v>21</v>
      </c>
      <c r="B23" t="s">
        <v>142</v>
      </c>
      <c r="C23">
        <v>2010</v>
      </c>
      <c r="D23" t="s">
        <v>134</v>
      </c>
      <c r="E23" t="s">
        <v>143</v>
      </c>
      <c r="F23" t="s">
        <v>144</v>
      </c>
      <c r="G23" s="53">
        <v>561.47</v>
      </c>
      <c r="H23" s="29"/>
    </row>
    <row r="24" spans="1:8" x14ac:dyDescent="0.25">
      <c r="A24">
        <v>22</v>
      </c>
      <c r="B24" t="s">
        <v>145</v>
      </c>
      <c r="C24">
        <v>2010</v>
      </c>
      <c r="D24" t="s">
        <v>134</v>
      </c>
      <c r="E24" t="s">
        <v>146</v>
      </c>
      <c r="F24" t="s">
        <v>135</v>
      </c>
      <c r="G24" s="53">
        <v>561.48</v>
      </c>
      <c r="H24" s="29"/>
    </row>
    <row r="25" spans="1:8" x14ac:dyDescent="0.25">
      <c r="A25">
        <v>23</v>
      </c>
      <c r="B25" t="s">
        <v>147</v>
      </c>
      <c r="C25">
        <v>2010</v>
      </c>
      <c r="D25" t="s">
        <v>134</v>
      </c>
      <c r="E25" t="s">
        <v>148</v>
      </c>
      <c r="F25" t="s">
        <v>135</v>
      </c>
      <c r="G25" s="53">
        <v>7927.56</v>
      </c>
      <c r="H25" s="29"/>
    </row>
    <row r="26" spans="1:8" x14ac:dyDescent="0.25">
      <c r="A26">
        <v>24</v>
      </c>
      <c r="B26" t="s">
        <v>149</v>
      </c>
      <c r="C26">
        <v>2010</v>
      </c>
      <c r="D26" t="s">
        <v>134</v>
      </c>
      <c r="E26" t="s">
        <v>150</v>
      </c>
      <c r="F26" t="s">
        <v>141</v>
      </c>
      <c r="G26" s="53">
        <v>629</v>
      </c>
      <c r="H26" s="29"/>
    </row>
    <row r="27" spans="1:8" x14ac:dyDescent="0.25">
      <c r="A27">
        <v>25</v>
      </c>
      <c r="B27" t="s">
        <v>151</v>
      </c>
      <c r="C27">
        <v>2010</v>
      </c>
      <c r="D27" t="s">
        <v>134</v>
      </c>
      <c r="E27" t="s">
        <v>152</v>
      </c>
      <c r="F27" t="s">
        <v>136</v>
      </c>
      <c r="G27" s="53">
        <v>388.99</v>
      </c>
      <c r="H27" s="29"/>
    </row>
    <row r="28" spans="1:8" x14ac:dyDescent="0.25">
      <c r="A28">
        <v>26</v>
      </c>
      <c r="B28" t="s">
        <v>153</v>
      </c>
      <c r="C28">
        <v>2010</v>
      </c>
      <c r="D28" t="s">
        <v>134</v>
      </c>
      <c r="E28" t="s">
        <v>154</v>
      </c>
      <c r="F28" t="s">
        <v>141</v>
      </c>
      <c r="G28" s="53">
        <v>5252.1</v>
      </c>
      <c r="H28" s="29"/>
    </row>
    <row r="29" spans="1:8" x14ac:dyDescent="0.25">
      <c r="A29">
        <v>27</v>
      </c>
      <c r="B29" t="s">
        <v>137</v>
      </c>
      <c r="C29">
        <v>2010</v>
      </c>
      <c r="D29" t="s">
        <v>138</v>
      </c>
      <c r="E29" t="s">
        <v>139</v>
      </c>
      <c r="F29" t="s">
        <v>136</v>
      </c>
      <c r="G29" s="53">
        <v>2475</v>
      </c>
      <c r="H29" s="29"/>
    </row>
    <row r="30" spans="1:8" x14ac:dyDescent="0.25">
      <c r="A30">
        <v>28</v>
      </c>
      <c r="B30" t="s">
        <v>140</v>
      </c>
      <c r="C30">
        <v>2010</v>
      </c>
      <c r="D30" t="s">
        <v>138</v>
      </c>
      <c r="E30" t="s">
        <v>139</v>
      </c>
      <c r="F30" t="s">
        <v>141</v>
      </c>
      <c r="G30" s="53">
        <v>2475</v>
      </c>
      <c r="H30" s="29"/>
    </row>
    <row r="31" spans="1:8" x14ac:dyDescent="0.25">
      <c r="A31">
        <v>29</v>
      </c>
      <c r="B31" t="s">
        <v>155</v>
      </c>
      <c r="C31">
        <v>2010</v>
      </c>
      <c r="D31" t="s">
        <v>134</v>
      </c>
      <c r="E31" t="s">
        <v>156</v>
      </c>
      <c r="F31" t="s">
        <v>135</v>
      </c>
      <c r="G31" s="53">
        <v>2423.73</v>
      </c>
      <c r="H31" s="29"/>
    </row>
    <row r="32" spans="1:8" x14ac:dyDescent="0.25">
      <c r="A32">
        <v>30</v>
      </c>
      <c r="B32" t="s">
        <v>157</v>
      </c>
      <c r="C32">
        <v>2010</v>
      </c>
      <c r="D32" t="s">
        <v>134</v>
      </c>
      <c r="E32" t="s">
        <v>158</v>
      </c>
      <c r="F32" t="s">
        <v>135</v>
      </c>
      <c r="G32" s="53">
        <v>2423.73</v>
      </c>
      <c r="H32" s="29"/>
    </row>
    <row r="33" spans="1:8" x14ac:dyDescent="0.25">
      <c r="A33">
        <v>31</v>
      </c>
      <c r="B33" t="s">
        <v>159</v>
      </c>
      <c r="C33">
        <v>2010</v>
      </c>
      <c r="D33" t="s">
        <v>134</v>
      </c>
      <c r="E33" t="s">
        <v>160</v>
      </c>
      <c r="F33" t="s">
        <v>135</v>
      </c>
      <c r="G33" s="53">
        <v>2936.14</v>
      </c>
      <c r="H33" s="29"/>
    </row>
    <row r="34" spans="1:8" x14ac:dyDescent="0.25">
      <c r="A34">
        <v>32</v>
      </c>
      <c r="B34" t="s">
        <v>163</v>
      </c>
      <c r="C34">
        <v>2011</v>
      </c>
      <c r="D34" t="s">
        <v>134</v>
      </c>
      <c r="E34" t="s">
        <v>164</v>
      </c>
      <c r="F34" t="s">
        <v>141</v>
      </c>
      <c r="G34" s="53">
        <v>339</v>
      </c>
      <c r="H34" s="29"/>
    </row>
    <row r="35" spans="1:8" x14ac:dyDescent="0.25">
      <c r="A35">
        <v>33</v>
      </c>
      <c r="B35" t="s">
        <v>165</v>
      </c>
      <c r="C35">
        <v>2011</v>
      </c>
      <c r="D35" t="s">
        <v>134</v>
      </c>
      <c r="E35" t="s">
        <v>166</v>
      </c>
      <c r="F35" t="s">
        <v>141</v>
      </c>
      <c r="G35" s="53">
        <v>1160</v>
      </c>
      <c r="H35" s="29"/>
    </row>
    <row r="36" spans="1:8" x14ac:dyDescent="0.25">
      <c r="A36">
        <v>34</v>
      </c>
      <c r="B36" t="s">
        <v>167</v>
      </c>
      <c r="C36">
        <v>2011</v>
      </c>
      <c r="D36" t="s">
        <v>134</v>
      </c>
      <c r="E36" t="s">
        <v>166</v>
      </c>
      <c r="F36" t="s">
        <v>141</v>
      </c>
      <c r="G36" s="53">
        <v>1160</v>
      </c>
      <c r="H36" s="29"/>
    </row>
    <row r="37" spans="1:8" x14ac:dyDescent="0.25">
      <c r="A37">
        <v>35</v>
      </c>
      <c r="B37" t="s">
        <v>168</v>
      </c>
      <c r="C37">
        <v>2011</v>
      </c>
      <c r="D37" t="s">
        <v>134</v>
      </c>
      <c r="E37" t="s">
        <v>169</v>
      </c>
      <c r="F37" t="s">
        <v>136</v>
      </c>
      <c r="G37" s="53">
        <v>2198.0100000000002</v>
      </c>
      <c r="H37" s="29"/>
    </row>
    <row r="38" spans="1:8" x14ac:dyDescent="0.25">
      <c r="A38">
        <v>36</v>
      </c>
      <c r="B38" t="s">
        <v>161</v>
      </c>
      <c r="C38">
        <v>2011</v>
      </c>
      <c r="D38" t="s">
        <v>138</v>
      </c>
      <c r="E38" t="s">
        <v>162</v>
      </c>
      <c r="F38" t="s">
        <v>136</v>
      </c>
      <c r="G38" s="53">
        <v>1739</v>
      </c>
      <c r="H38" s="29"/>
    </row>
    <row r="39" spans="1:8" x14ac:dyDescent="0.25">
      <c r="A39">
        <v>37</v>
      </c>
      <c r="B39" t="s">
        <v>562</v>
      </c>
      <c r="C39">
        <v>2011</v>
      </c>
      <c r="D39" t="s">
        <v>134</v>
      </c>
      <c r="E39" t="s">
        <v>563</v>
      </c>
      <c r="F39" t="s">
        <v>136</v>
      </c>
      <c r="G39" s="53">
        <v>721.08</v>
      </c>
      <c r="H39" s="29"/>
    </row>
    <row r="40" spans="1:8" x14ac:dyDescent="0.25">
      <c r="A40">
        <v>38</v>
      </c>
      <c r="B40" t="s">
        <v>564</v>
      </c>
      <c r="C40">
        <v>2014</v>
      </c>
      <c r="D40" t="s">
        <v>134</v>
      </c>
      <c r="E40" t="s">
        <v>565</v>
      </c>
      <c r="F40" t="s">
        <v>141</v>
      </c>
      <c r="G40" s="53">
        <v>1121</v>
      </c>
      <c r="H40" s="29"/>
    </row>
    <row r="41" spans="1:8" x14ac:dyDescent="0.25">
      <c r="A41">
        <v>39</v>
      </c>
      <c r="B41" t="s">
        <v>566</v>
      </c>
      <c r="C41">
        <v>2011</v>
      </c>
      <c r="D41" t="s">
        <v>134</v>
      </c>
      <c r="E41" t="s">
        <v>567</v>
      </c>
      <c r="F41" t="s">
        <v>136</v>
      </c>
      <c r="G41" s="53">
        <v>610</v>
      </c>
      <c r="H41" s="29"/>
    </row>
    <row r="42" spans="1:8" x14ac:dyDescent="0.25">
      <c r="A42">
        <v>40</v>
      </c>
      <c r="B42" t="s">
        <v>170</v>
      </c>
      <c r="C42">
        <v>2012</v>
      </c>
      <c r="D42" t="s">
        <v>134</v>
      </c>
      <c r="E42" t="s">
        <v>171</v>
      </c>
      <c r="F42" t="s">
        <v>136</v>
      </c>
      <c r="G42" s="53">
        <v>2400</v>
      </c>
      <c r="H42" s="29"/>
    </row>
    <row r="43" spans="1:8" x14ac:dyDescent="0.25">
      <c r="A43">
        <v>41</v>
      </c>
      <c r="B43" t="s">
        <v>568</v>
      </c>
      <c r="C43">
        <v>2012</v>
      </c>
      <c r="D43" t="s">
        <v>134</v>
      </c>
      <c r="E43" t="s">
        <v>569</v>
      </c>
      <c r="F43" t="s">
        <v>135</v>
      </c>
      <c r="G43" s="53">
        <v>4902.78</v>
      </c>
      <c r="H43" s="29"/>
    </row>
    <row r="44" spans="1:8" x14ac:dyDescent="0.25">
      <c r="A44">
        <v>42</v>
      </c>
      <c r="B44" t="s">
        <v>172</v>
      </c>
      <c r="C44">
        <v>2012</v>
      </c>
      <c r="D44" t="s">
        <v>134</v>
      </c>
      <c r="E44" t="s">
        <v>173</v>
      </c>
      <c r="F44" t="s">
        <v>136</v>
      </c>
      <c r="G44" s="53">
        <v>190</v>
      </c>
      <c r="H44" s="29"/>
    </row>
    <row r="45" spans="1:8" x14ac:dyDescent="0.25">
      <c r="A45">
        <v>43</v>
      </c>
      <c r="B45" t="s">
        <v>174</v>
      </c>
      <c r="C45">
        <v>2012</v>
      </c>
      <c r="D45" t="s">
        <v>134</v>
      </c>
      <c r="E45" t="s">
        <v>173</v>
      </c>
      <c r="F45" t="s">
        <v>136</v>
      </c>
      <c r="G45" s="53">
        <v>190</v>
      </c>
      <c r="H45" s="29"/>
    </row>
    <row r="46" spans="1:8" x14ac:dyDescent="0.25">
      <c r="A46">
        <v>44</v>
      </c>
      <c r="B46" t="s">
        <v>175</v>
      </c>
      <c r="C46">
        <v>2012</v>
      </c>
      <c r="D46" t="s">
        <v>134</v>
      </c>
      <c r="E46" t="s">
        <v>173</v>
      </c>
      <c r="F46" t="s">
        <v>136</v>
      </c>
      <c r="G46" s="53">
        <v>190</v>
      </c>
      <c r="H46" s="29"/>
    </row>
    <row r="47" spans="1:8" x14ac:dyDescent="0.25">
      <c r="A47">
        <v>45</v>
      </c>
      <c r="B47" t="s">
        <v>176</v>
      </c>
      <c r="C47">
        <v>2012</v>
      </c>
      <c r="D47" t="s">
        <v>134</v>
      </c>
      <c r="E47" t="s">
        <v>177</v>
      </c>
      <c r="F47" t="s">
        <v>136</v>
      </c>
      <c r="G47" s="53">
        <v>320</v>
      </c>
      <c r="H47" s="29"/>
    </row>
    <row r="48" spans="1:8" x14ac:dyDescent="0.25">
      <c r="A48">
        <v>46</v>
      </c>
      <c r="B48" t="s">
        <v>178</v>
      </c>
      <c r="C48">
        <v>2012</v>
      </c>
      <c r="D48" t="s">
        <v>134</v>
      </c>
      <c r="E48" t="s">
        <v>177</v>
      </c>
      <c r="F48" t="s">
        <v>136</v>
      </c>
      <c r="G48" s="53">
        <v>320</v>
      </c>
      <c r="H48" s="29"/>
    </row>
    <row r="49" spans="1:8" x14ac:dyDescent="0.25">
      <c r="A49">
        <v>47</v>
      </c>
      <c r="B49" t="s">
        <v>179</v>
      </c>
      <c r="C49">
        <v>2012</v>
      </c>
      <c r="D49" t="s">
        <v>134</v>
      </c>
      <c r="E49" t="s">
        <v>180</v>
      </c>
      <c r="F49" t="s">
        <v>136</v>
      </c>
      <c r="G49" s="53">
        <v>1500</v>
      </c>
      <c r="H49" s="29"/>
    </row>
    <row r="50" spans="1:8" x14ac:dyDescent="0.25">
      <c r="A50">
        <v>48</v>
      </c>
      <c r="B50" t="s">
        <v>181</v>
      </c>
      <c r="C50">
        <v>2012</v>
      </c>
      <c r="D50" t="s">
        <v>134</v>
      </c>
      <c r="E50" t="s">
        <v>182</v>
      </c>
      <c r="F50" t="s">
        <v>136</v>
      </c>
      <c r="G50" s="53">
        <v>1800</v>
      </c>
      <c r="H50" s="29"/>
    </row>
    <row r="51" spans="1:8" x14ac:dyDescent="0.25">
      <c r="A51">
        <v>49</v>
      </c>
      <c r="B51" t="s">
        <v>183</v>
      </c>
      <c r="C51">
        <v>2012</v>
      </c>
      <c r="D51" t="s">
        <v>134</v>
      </c>
      <c r="E51" t="s">
        <v>184</v>
      </c>
      <c r="F51" t="s">
        <v>136</v>
      </c>
      <c r="G51" s="53">
        <v>160</v>
      </c>
      <c r="H51" s="29"/>
    </row>
    <row r="52" spans="1:8" x14ac:dyDescent="0.25">
      <c r="A52">
        <v>50</v>
      </c>
      <c r="B52" t="s">
        <v>185</v>
      </c>
      <c r="C52">
        <v>2012</v>
      </c>
      <c r="D52" t="s">
        <v>134</v>
      </c>
      <c r="E52" t="s">
        <v>186</v>
      </c>
      <c r="F52" t="s">
        <v>136</v>
      </c>
      <c r="G52" s="53">
        <v>180</v>
      </c>
      <c r="H52" s="29"/>
    </row>
    <row r="53" spans="1:8" x14ac:dyDescent="0.25">
      <c r="A53">
        <v>51</v>
      </c>
      <c r="B53" t="s">
        <v>187</v>
      </c>
      <c r="C53">
        <v>2012</v>
      </c>
      <c r="D53" t="s">
        <v>134</v>
      </c>
      <c r="E53" t="s">
        <v>186</v>
      </c>
      <c r="F53" t="s">
        <v>136</v>
      </c>
      <c r="G53" s="53">
        <v>180</v>
      </c>
      <c r="H53" s="29"/>
    </row>
    <row r="54" spans="1:8" x14ac:dyDescent="0.25">
      <c r="A54">
        <v>52</v>
      </c>
      <c r="B54" t="s">
        <v>188</v>
      </c>
      <c r="C54">
        <v>2012</v>
      </c>
      <c r="D54" t="s">
        <v>134</v>
      </c>
      <c r="E54" t="s">
        <v>189</v>
      </c>
      <c r="F54" t="s">
        <v>136</v>
      </c>
      <c r="G54" s="53">
        <v>50</v>
      </c>
      <c r="H54" s="29"/>
    </row>
    <row r="55" spans="1:8" x14ac:dyDescent="0.25">
      <c r="A55">
        <v>53</v>
      </c>
      <c r="B55" t="s">
        <v>190</v>
      </c>
      <c r="C55">
        <v>2012</v>
      </c>
      <c r="D55" t="s">
        <v>134</v>
      </c>
      <c r="E55" t="s">
        <v>191</v>
      </c>
      <c r="F55" t="s">
        <v>136</v>
      </c>
      <c r="G55" s="53">
        <v>1100</v>
      </c>
      <c r="H55" s="29"/>
    </row>
    <row r="56" spans="1:8" x14ac:dyDescent="0.25">
      <c r="A56">
        <v>54</v>
      </c>
      <c r="B56" t="s">
        <v>192</v>
      </c>
      <c r="C56">
        <v>2012</v>
      </c>
      <c r="D56" t="s">
        <v>134</v>
      </c>
      <c r="E56" t="s">
        <v>193</v>
      </c>
      <c r="F56" t="s">
        <v>136</v>
      </c>
      <c r="G56" s="53">
        <v>450</v>
      </c>
      <c r="H56" s="29"/>
    </row>
    <row r="57" spans="1:8" x14ac:dyDescent="0.25">
      <c r="A57">
        <v>55</v>
      </c>
      <c r="B57" t="s">
        <v>194</v>
      </c>
      <c r="C57">
        <v>2012</v>
      </c>
      <c r="D57" t="s">
        <v>134</v>
      </c>
      <c r="E57" t="s">
        <v>186</v>
      </c>
      <c r="F57" t="s">
        <v>136</v>
      </c>
      <c r="G57" s="53">
        <v>180</v>
      </c>
      <c r="H57" s="29"/>
    </row>
    <row r="58" spans="1:8" x14ac:dyDescent="0.25">
      <c r="A58">
        <v>56</v>
      </c>
      <c r="B58" t="s">
        <v>195</v>
      </c>
      <c r="C58">
        <v>2012</v>
      </c>
      <c r="D58" t="s">
        <v>138</v>
      </c>
      <c r="E58" t="s">
        <v>196</v>
      </c>
      <c r="F58" t="s">
        <v>136</v>
      </c>
      <c r="G58" s="53">
        <v>2552.25</v>
      </c>
      <c r="H58" s="29"/>
    </row>
    <row r="59" spans="1:8" x14ac:dyDescent="0.25">
      <c r="A59">
        <v>57</v>
      </c>
      <c r="B59" t="s">
        <v>197</v>
      </c>
      <c r="C59">
        <v>2012</v>
      </c>
      <c r="D59" t="s">
        <v>138</v>
      </c>
      <c r="E59" t="s">
        <v>196</v>
      </c>
      <c r="F59" t="s">
        <v>136</v>
      </c>
      <c r="G59" s="53">
        <v>2552.25</v>
      </c>
      <c r="H59" s="29"/>
    </row>
    <row r="60" spans="1:8" x14ac:dyDescent="0.25">
      <c r="A60">
        <v>58</v>
      </c>
      <c r="B60" t="s">
        <v>198</v>
      </c>
      <c r="C60">
        <v>2012</v>
      </c>
      <c r="D60" t="s">
        <v>134</v>
      </c>
      <c r="E60" t="s">
        <v>199</v>
      </c>
      <c r="F60" t="s">
        <v>136</v>
      </c>
      <c r="G60" s="53">
        <v>6890</v>
      </c>
      <c r="H60" s="29"/>
    </row>
    <row r="61" spans="1:8" x14ac:dyDescent="0.25">
      <c r="A61">
        <v>59</v>
      </c>
      <c r="B61" s="35" t="s">
        <v>200</v>
      </c>
      <c r="C61">
        <v>2012</v>
      </c>
      <c r="D61" t="s">
        <v>134</v>
      </c>
      <c r="E61" s="35" t="s">
        <v>570</v>
      </c>
      <c r="F61" s="35" t="s">
        <v>201</v>
      </c>
      <c r="G61" s="53">
        <v>5350.5</v>
      </c>
      <c r="H61" s="29"/>
    </row>
    <row r="62" spans="1:8" x14ac:dyDescent="0.25">
      <c r="A62">
        <v>60</v>
      </c>
      <c r="B62" s="35" t="s">
        <v>571</v>
      </c>
      <c r="C62">
        <v>2012</v>
      </c>
      <c r="D62" t="s">
        <v>134</v>
      </c>
      <c r="E62" s="35" t="s">
        <v>570</v>
      </c>
      <c r="F62" s="35" t="s">
        <v>201</v>
      </c>
      <c r="G62" s="53">
        <v>5350.5</v>
      </c>
      <c r="H62" s="29"/>
    </row>
    <row r="63" spans="1:8" x14ac:dyDescent="0.25">
      <c r="A63">
        <v>61</v>
      </c>
      <c r="B63" t="s">
        <v>202</v>
      </c>
      <c r="C63">
        <v>2012</v>
      </c>
      <c r="D63" t="s">
        <v>134</v>
      </c>
      <c r="E63" t="s">
        <v>124</v>
      </c>
      <c r="F63" t="s">
        <v>203</v>
      </c>
      <c r="G63" s="53">
        <v>984</v>
      </c>
      <c r="H63" s="29"/>
    </row>
    <row r="64" spans="1:8" x14ac:dyDescent="0.25">
      <c r="A64">
        <v>62</v>
      </c>
      <c r="B64" t="s">
        <v>204</v>
      </c>
      <c r="C64">
        <v>2012</v>
      </c>
      <c r="D64" t="s">
        <v>134</v>
      </c>
      <c r="E64" t="s">
        <v>205</v>
      </c>
      <c r="F64" t="s">
        <v>203</v>
      </c>
      <c r="G64" s="53">
        <v>615</v>
      </c>
      <c r="H64" s="29"/>
    </row>
    <row r="65" spans="1:8" x14ac:dyDescent="0.25">
      <c r="A65">
        <v>63</v>
      </c>
      <c r="B65" t="s">
        <v>206</v>
      </c>
      <c r="C65">
        <v>2012</v>
      </c>
      <c r="D65" t="s">
        <v>134</v>
      </c>
      <c r="E65" t="s">
        <v>124</v>
      </c>
      <c r="F65" t="s">
        <v>136</v>
      </c>
      <c r="G65" s="53">
        <v>984</v>
      </c>
      <c r="H65" s="29"/>
    </row>
    <row r="66" spans="1:8" x14ac:dyDescent="0.25">
      <c r="A66">
        <v>64</v>
      </c>
      <c r="B66" t="s">
        <v>207</v>
      </c>
      <c r="C66">
        <v>2012</v>
      </c>
      <c r="D66" t="s">
        <v>134</v>
      </c>
      <c r="E66" t="s">
        <v>205</v>
      </c>
      <c r="F66" t="s">
        <v>203</v>
      </c>
      <c r="G66" s="53">
        <v>615</v>
      </c>
      <c r="H66" s="29"/>
    </row>
    <row r="67" spans="1:8" x14ac:dyDescent="0.25">
      <c r="A67">
        <v>65</v>
      </c>
      <c r="B67" t="s">
        <v>208</v>
      </c>
      <c r="C67">
        <v>2012</v>
      </c>
      <c r="D67" t="s">
        <v>134</v>
      </c>
      <c r="E67" t="s">
        <v>124</v>
      </c>
      <c r="F67" t="s">
        <v>136</v>
      </c>
      <c r="G67" s="53">
        <v>984</v>
      </c>
      <c r="H67" s="29"/>
    </row>
    <row r="68" spans="1:8" x14ac:dyDescent="0.25">
      <c r="A68">
        <v>66</v>
      </c>
      <c r="B68" t="s">
        <v>209</v>
      </c>
      <c r="C68">
        <v>2012</v>
      </c>
      <c r="D68" t="s">
        <v>134</v>
      </c>
      <c r="E68" t="s">
        <v>205</v>
      </c>
      <c r="F68" t="s">
        <v>136</v>
      </c>
      <c r="G68" s="53">
        <v>615</v>
      </c>
      <c r="H68" s="29"/>
    </row>
    <row r="69" spans="1:8" x14ac:dyDescent="0.25">
      <c r="A69">
        <v>67</v>
      </c>
      <c r="B69" t="s">
        <v>210</v>
      </c>
      <c r="C69">
        <v>2013</v>
      </c>
      <c r="D69" t="s">
        <v>134</v>
      </c>
      <c r="E69" t="s">
        <v>108</v>
      </c>
      <c r="F69" t="s">
        <v>201</v>
      </c>
      <c r="G69" s="53">
        <v>4480</v>
      </c>
      <c r="H69" s="29"/>
    </row>
    <row r="70" spans="1:8" x14ac:dyDescent="0.25">
      <c r="A70">
        <v>68</v>
      </c>
      <c r="B70" t="s">
        <v>211</v>
      </c>
      <c r="C70">
        <v>2013</v>
      </c>
      <c r="D70" t="s">
        <v>134</v>
      </c>
      <c r="E70" t="s">
        <v>97</v>
      </c>
      <c r="F70" t="s">
        <v>141</v>
      </c>
      <c r="G70" s="53">
        <v>2160</v>
      </c>
      <c r="H70" s="29"/>
    </row>
    <row r="71" spans="1:8" x14ac:dyDescent="0.25">
      <c r="A71">
        <v>69</v>
      </c>
      <c r="B71" t="s">
        <v>212</v>
      </c>
      <c r="C71">
        <v>2013</v>
      </c>
      <c r="D71" t="s">
        <v>134</v>
      </c>
      <c r="E71" t="s">
        <v>98</v>
      </c>
      <c r="F71" t="s">
        <v>141</v>
      </c>
      <c r="G71" s="53">
        <v>337.02</v>
      </c>
      <c r="H71" s="29"/>
    </row>
    <row r="72" spans="1:8" x14ac:dyDescent="0.25">
      <c r="A72">
        <v>70</v>
      </c>
      <c r="B72" t="s">
        <v>213</v>
      </c>
      <c r="C72">
        <v>2013</v>
      </c>
      <c r="D72" t="s">
        <v>134</v>
      </c>
      <c r="E72" t="s">
        <v>214</v>
      </c>
      <c r="F72" t="s">
        <v>144</v>
      </c>
      <c r="G72" s="53">
        <v>337.02</v>
      </c>
      <c r="H72" s="29"/>
    </row>
    <row r="73" spans="1:8" x14ac:dyDescent="0.25">
      <c r="A73">
        <v>71</v>
      </c>
      <c r="B73" t="s">
        <v>215</v>
      </c>
      <c r="C73">
        <v>2013</v>
      </c>
      <c r="D73" t="s">
        <v>134</v>
      </c>
      <c r="E73" t="s">
        <v>99</v>
      </c>
      <c r="F73" t="s">
        <v>141</v>
      </c>
      <c r="G73" s="53">
        <v>1916</v>
      </c>
      <c r="H73" s="29"/>
    </row>
    <row r="74" spans="1:8" x14ac:dyDescent="0.25">
      <c r="A74">
        <v>72</v>
      </c>
      <c r="B74" t="s">
        <v>216</v>
      </c>
      <c r="C74">
        <v>2013</v>
      </c>
      <c r="D74" t="s">
        <v>134</v>
      </c>
      <c r="E74" t="s">
        <v>572</v>
      </c>
      <c r="F74" t="s">
        <v>136</v>
      </c>
      <c r="G74" s="53">
        <v>1999</v>
      </c>
      <c r="H74" s="29"/>
    </row>
    <row r="75" spans="1:8" x14ac:dyDescent="0.25">
      <c r="A75">
        <v>73</v>
      </c>
      <c r="B75" t="s">
        <v>217</v>
      </c>
      <c r="C75">
        <v>2013</v>
      </c>
      <c r="D75" t="s">
        <v>134</v>
      </c>
      <c r="E75" t="s">
        <v>100</v>
      </c>
      <c r="F75" t="s">
        <v>136</v>
      </c>
      <c r="G75" s="53">
        <v>820</v>
      </c>
      <c r="H75" s="29"/>
    </row>
    <row r="76" spans="1:8" x14ac:dyDescent="0.25">
      <c r="A76">
        <v>74</v>
      </c>
      <c r="B76" t="s">
        <v>218</v>
      </c>
      <c r="C76">
        <v>2013</v>
      </c>
      <c r="D76" t="s">
        <v>134</v>
      </c>
      <c r="E76" t="s">
        <v>100</v>
      </c>
      <c r="F76" t="s">
        <v>136</v>
      </c>
      <c r="G76" s="53">
        <v>820</v>
      </c>
      <c r="H76" s="29"/>
    </row>
    <row r="77" spans="1:8" x14ac:dyDescent="0.25">
      <c r="A77">
        <v>75</v>
      </c>
      <c r="B77" t="s">
        <v>219</v>
      </c>
      <c r="C77">
        <v>2013</v>
      </c>
      <c r="D77" t="s">
        <v>134</v>
      </c>
      <c r="E77" t="s">
        <v>107</v>
      </c>
      <c r="F77" t="s">
        <v>141</v>
      </c>
      <c r="G77" s="53">
        <v>1130</v>
      </c>
      <c r="H77" s="29"/>
    </row>
    <row r="78" spans="1:8" x14ac:dyDescent="0.25">
      <c r="A78">
        <v>76</v>
      </c>
      <c r="B78" t="s">
        <v>220</v>
      </c>
      <c r="C78">
        <v>2013</v>
      </c>
      <c r="D78" t="s">
        <v>134</v>
      </c>
      <c r="E78" t="s">
        <v>101</v>
      </c>
      <c r="F78" t="s">
        <v>136</v>
      </c>
      <c r="G78" s="53">
        <v>1660.5</v>
      </c>
      <c r="H78" s="29"/>
    </row>
    <row r="79" spans="1:8" x14ac:dyDescent="0.25">
      <c r="A79">
        <v>77</v>
      </c>
      <c r="B79" t="s">
        <v>221</v>
      </c>
      <c r="C79">
        <v>2013</v>
      </c>
      <c r="D79" t="s">
        <v>134</v>
      </c>
      <c r="E79" t="s">
        <v>102</v>
      </c>
      <c r="F79" t="s">
        <v>141</v>
      </c>
      <c r="G79" s="53">
        <v>1918.8</v>
      </c>
      <c r="H79" s="29"/>
    </row>
    <row r="80" spans="1:8" x14ac:dyDescent="0.25">
      <c r="A80">
        <v>78</v>
      </c>
      <c r="B80" t="s">
        <v>222</v>
      </c>
      <c r="C80">
        <v>2013</v>
      </c>
      <c r="D80" t="s">
        <v>134</v>
      </c>
      <c r="E80" t="s">
        <v>103</v>
      </c>
      <c r="F80" t="s">
        <v>136</v>
      </c>
      <c r="G80" s="53">
        <v>4969.2</v>
      </c>
      <c r="H80" s="29"/>
    </row>
    <row r="81" spans="1:8" x14ac:dyDescent="0.25">
      <c r="A81">
        <v>79</v>
      </c>
      <c r="B81" t="s">
        <v>223</v>
      </c>
      <c r="C81">
        <v>2013</v>
      </c>
      <c r="D81" t="s">
        <v>134</v>
      </c>
      <c r="E81" t="s">
        <v>104</v>
      </c>
      <c r="F81" t="s">
        <v>136</v>
      </c>
      <c r="G81" s="53">
        <v>4326.33</v>
      </c>
      <c r="H81" s="29"/>
    </row>
    <row r="82" spans="1:8" x14ac:dyDescent="0.25">
      <c r="A82">
        <v>80</v>
      </c>
      <c r="B82" t="s">
        <v>224</v>
      </c>
      <c r="C82">
        <v>2013</v>
      </c>
      <c r="D82" t="s">
        <v>134</v>
      </c>
      <c r="E82" t="s">
        <v>102</v>
      </c>
      <c r="F82" t="s">
        <v>141</v>
      </c>
      <c r="G82" s="53">
        <v>1916</v>
      </c>
      <c r="H82" s="29" t="s">
        <v>133</v>
      </c>
    </row>
    <row r="83" spans="1:8" x14ac:dyDescent="0.25">
      <c r="A83">
        <v>81</v>
      </c>
      <c r="B83" t="s">
        <v>225</v>
      </c>
      <c r="C83">
        <v>2013</v>
      </c>
      <c r="D83" t="s">
        <v>134</v>
      </c>
      <c r="E83" t="s">
        <v>105</v>
      </c>
      <c r="F83" t="s">
        <v>141</v>
      </c>
      <c r="G83" s="53">
        <v>2160</v>
      </c>
      <c r="H83" s="29" t="s">
        <v>133</v>
      </c>
    </row>
    <row r="84" spans="1:8" x14ac:dyDescent="0.25">
      <c r="A84">
        <v>82</v>
      </c>
      <c r="B84" t="s">
        <v>573</v>
      </c>
      <c r="C84">
        <v>2014</v>
      </c>
      <c r="D84" t="s">
        <v>138</v>
      </c>
      <c r="E84" t="s">
        <v>574</v>
      </c>
      <c r="F84" t="s">
        <v>136</v>
      </c>
      <c r="G84" s="53">
        <v>840</v>
      </c>
      <c r="H84" s="29" t="s">
        <v>133</v>
      </c>
    </row>
    <row r="85" spans="1:8" x14ac:dyDescent="0.25">
      <c r="A85">
        <v>83</v>
      </c>
      <c r="B85" t="s">
        <v>226</v>
      </c>
      <c r="C85">
        <v>2014</v>
      </c>
      <c r="D85" t="s">
        <v>134</v>
      </c>
      <c r="E85" t="s">
        <v>575</v>
      </c>
      <c r="F85" t="s">
        <v>136</v>
      </c>
      <c r="G85" s="53">
        <v>7360</v>
      </c>
      <c r="H85" s="29" t="s">
        <v>133</v>
      </c>
    </row>
    <row r="86" spans="1:8" x14ac:dyDescent="0.25">
      <c r="A86">
        <v>84</v>
      </c>
      <c r="B86" t="s">
        <v>227</v>
      </c>
      <c r="C86">
        <v>2014</v>
      </c>
      <c r="D86" t="s">
        <v>134</v>
      </c>
      <c r="E86" t="s">
        <v>576</v>
      </c>
      <c r="F86" t="s">
        <v>136</v>
      </c>
      <c r="G86" s="53">
        <v>3099</v>
      </c>
      <c r="H86" s="29" t="s">
        <v>133</v>
      </c>
    </row>
    <row r="87" spans="1:8" x14ac:dyDescent="0.25">
      <c r="A87">
        <v>85</v>
      </c>
      <c r="B87" t="s">
        <v>577</v>
      </c>
      <c r="C87">
        <v>2014</v>
      </c>
      <c r="D87" t="s">
        <v>134</v>
      </c>
      <c r="E87" t="s">
        <v>578</v>
      </c>
      <c r="F87" t="s">
        <v>136</v>
      </c>
      <c r="G87" s="53">
        <v>25641</v>
      </c>
      <c r="H87" s="29" t="s">
        <v>133</v>
      </c>
    </row>
    <row r="88" spans="1:8" x14ac:dyDescent="0.25">
      <c r="A88">
        <v>86</v>
      </c>
      <c r="B88" t="s">
        <v>579</v>
      </c>
      <c r="C88">
        <v>2014</v>
      </c>
      <c r="D88" t="s">
        <v>134</v>
      </c>
      <c r="E88" t="s">
        <v>580</v>
      </c>
      <c r="F88" t="s">
        <v>136</v>
      </c>
      <c r="G88" s="53">
        <v>1599.99</v>
      </c>
      <c r="H88" s="29" t="s">
        <v>133</v>
      </c>
    </row>
    <row r="89" spans="1:8" x14ac:dyDescent="0.25">
      <c r="A89">
        <v>87</v>
      </c>
      <c r="B89" t="s">
        <v>581</v>
      </c>
      <c r="C89">
        <v>2014</v>
      </c>
      <c r="D89" t="s">
        <v>134</v>
      </c>
      <c r="E89" t="s">
        <v>580</v>
      </c>
      <c r="F89" t="s">
        <v>136</v>
      </c>
      <c r="G89" s="53">
        <v>1600</v>
      </c>
      <c r="H89" s="29" t="s">
        <v>133</v>
      </c>
    </row>
    <row r="90" spans="1:8" x14ac:dyDescent="0.25">
      <c r="A90">
        <v>88</v>
      </c>
      <c r="B90" t="s">
        <v>582</v>
      </c>
      <c r="C90">
        <v>2014</v>
      </c>
      <c r="D90" t="s">
        <v>138</v>
      </c>
      <c r="E90" t="s">
        <v>583</v>
      </c>
      <c r="F90" t="s">
        <v>141</v>
      </c>
      <c r="G90" s="53">
        <v>3305</v>
      </c>
      <c r="H90" s="32"/>
    </row>
    <row r="91" spans="1:8" x14ac:dyDescent="0.25">
      <c r="A91">
        <v>89</v>
      </c>
      <c r="B91" t="s">
        <v>584</v>
      </c>
      <c r="C91">
        <v>2014</v>
      </c>
      <c r="D91" t="s">
        <v>134</v>
      </c>
      <c r="E91" t="s">
        <v>585</v>
      </c>
      <c r="F91" t="s">
        <v>136</v>
      </c>
      <c r="G91" s="53">
        <v>353</v>
      </c>
      <c r="H91" s="32"/>
    </row>
    <row r="92" spans="1:8" x14ac:dyDescent="0.25">
      <c r="A92">
        <v>90</v>
      </c>
      <c r="B92" t="s">
        <v>586</v>
      </c>
      <c r="C92">
        <v>2015</v>
      </c>
      <c r="D92" t="s">
        <v>134</v>
      </c>
      <c r="E92" t="s">
        <v>587</v>
      </c>
      <c r="F92" t="s">
        <v>136</v>
      </c>
      <c r="G92" s="53">
        <v>1980</v>
      </c>
      <c r="H92" s="32"/>
    </row>
    <row r="93" spans="1:8" x14ac:dyDescent="0.25">
      <c r="A93">
        <v>91</v>
      </c>
      <c r="B93" t="s">
        <v>588</v>
      </c>
      <c r="C93">
        <v>2015</v>
      </c>
      <c r="D93" t="s">
        <v>134</v>
      </c>
      <c r="E93" t="s">
        <v>587</v>
      </c>
      <c r="F93" t="s">
        <v>136</v>
      </c>
      <c r="G93" s="53">
        <v>1980</v>
      </c>
      <c r="H93" s="29"/>
    </row>
    <row r="94" spans="1:8" x14ac:dyDescent="0.25">
      <c r="A94">
        <v>92</v>
      </c>
      <c r="B94" t="s">
        <v>589</v>
      </c>
      <c r="C94">
        <v>2015</v>
      </c>
      <c r="D94" t="s">
        <v>134</v>
      </c>
      <c r="E94" t="s">
        <v>590</v>
      </c>
      <c r="F94" t="s">
        <v>136</v>
      </c>
      <c r="G94" s="54">
        <v>1071</v>
      </c>
      <c r="H94" s="29"/>
    </row>
    <row r="95" spans="1:8" x14ac:dyDescent="0.25">
      <c r="A95">
        <v>93</v>
      </c>
      <c r="B95" t="s">
        <v>591</v>
      </c>
      <c r="C95">
        <v>2015</v>
      </c>
      <c r="D95" t="s">
        <v>134</v>
      </c>
      <c r="E95" t="s">
        <v>590</v>
      </c>
      <c r="F95" t="s">
        <v>141</v>
      </c>
      <c r="G95" s="54">
        <v>1071</v>
      </c>
      <c r="H95" s="29"/>
    </row>
    <row r="96" spans="1:8" x14ac:dyDescent="0.25">
      <c r="A96">
        <v>94</v>
      </c>
      <c r="B96" t="s">
        <v>592</v>
      </c>
      <c r="C96">
        <v>2015</v>
      </c>
      <c r="D96" t="s">
        <v>134</v>
      </c>
      <c r="E96" t="s">
        <v>593</v>
      </c>
      <c r="F96" t="s">
        <v>136</v>
      </c>
      <c r="G96" s="53">
        <v>5269</v>
      </c>
      <c r="H96" s="29"/>
    </row>
    <row r="97" spans="1:8" x14ac:dyDescent="0.25">
      <c r="A97">
        <v>95</v>
      </c>
      <c r="B97" t="s">
        <v>594</v>
      </c>
      <c r="C97">
        <v>2015</v>
      </c>
      <c r="D97" t="s">
        <v>134</v>
      </c>
      <c r="E97" t="s">
        <v>595</v>
      </c>
      <c r="F97" t="s">
        <v>141</v>
      </c>
      <c r="G97" s="53">
        <v>910</v>
      </c>
      <c r="H97" s="29"/>
    </row>
    <row r="98" spans="1:8" x14ac:dyDescent="0.25">
      <c r="A98">
        <v>96</v>
      </c>
      <c r="B98" t="s">
        <v>596</v>
      </c>
      <c r="C98">
        <v>2015</v>
      </c>
      <c r="D98" t="s">
        <v>134</v>
      </c>
      <c r="E98" t="s">
        <v>595</v>
      </c>
      <c r="F98" t="s">
        <v>136</v>
      </c>
      <c r="G98" s="53">
        <v>910</v>
      </c>
      <c r="H98" s="29"/>
    </row>
    <row r="99" spans="1:8" x14ac:dyDescent="0.25">
      <c r="A99">
        <v>97</v>
      </c>
      <c r="B99" t="s">
        <v>236</v>
      </c>
      <c r="C99">
        <v>2013</v>
      </c>
      <c r="D99" t="s">
        <v>134</v>
      </c>
      <c r="E99" t="s">
        <v>237</v>
      </c>
      <c r="F99" t="s">
        <v>141</v>
      </c>
      <c r="G99" s="53">
        <v>13570.5</v>
      </c>
      <c r="H99" s="29"/>
    </row>
    <row r="100" spans="1:8" x14ac:dyDescent="0.25">
      <c r="A100">
        <v>98</v>
      </c>
      <c r="B100" t="s">
        <v>233</v>
      </c>
      <c r="C100">
        <v>2008</v>
      </c>
      <c r="D100" t="s">
        <v>134</v>
      </c>
      <c r="E100" t="s">
        <v>597</v>
      </c>
      <c r="F100" t="s">
        <v>136</v>
      </c>
      <c r="G100" s="53">
        <v>5200</v>
      </c>
      <c r="H100" s="29"/>
    </row>
    <row r="101" spans="1:8" x14ac:dyDescent="0.25">
      <c r="A101">
        <v>99</v>
      </c>
      <c r="B101" t="s">
        <v>234</v>
      </c>
      <c r="C101">
        <v>2008</v>
      </c>
      <c r="D101" t="s">
        <v>134</v>
      </c>
      <c r="E101" t="s">
        <v>235</v>
      </c>
      <c r="F101" t="s">
        <v>141</v>
      </c>
      <c r="G101" s="53">
        <v>8758.7800000000007</v>
      </c>
      <c r="H101" s="29"/>
    </row>
    <row r="102" spans="1:8" x14ac:dyDescent="0.25">
      <c r="A102"/>
      <c r="B102"/>
      <c r="C102"/>
      <c r="D102"/>
      <c r="E102"/>
      <c r="F102"/>
      <c r="G102" s="53"/>
      <c r="H102" s="29"/>
    </row>
    <row r="103" spans="1:8" x14ac:dyDescent="0.25">
      <c r="A103" s="29">
        <v>101</v>
      </c>
      <c r="B103" s="30"/>
      <c r="C103" s="29"/>
      <c r="D103" s="29"/>
      <c r="E103" s="29"/>
      <c r="F103" s="29"/>
      <c r="G103" s="31"/>
      <c r="H103" s="29"/>
    </row>
    <row r="104" spans="1:8" x14ac:dyDescent="0.25">
      <c r="A104" s="29">
        <v>102</v>
      </c>
      <c r="B104" s="30"/>
      <c r="C104" s="29"/>
      <c r="D104" s="29"/>
      <c r="E104" s="29"/>
      <c r="F104" s="29"/>
      <c r="G104" s="31"/>
      <c r="H104" s="29"/>
    </row>
    <row r="105" spans="1:8" x14ac:dyDescent="0.25">
      <c r="A105" s="29">
        <v>103</v>
      </c>
      <c r="B105" s="30"/>
      <c r="C105" s="29"/>
      <c r="D105" s="29"/>
      <c r="E105" s="29"/>
      <c r="F105" s="29"/>
      <c r="G105" s="31"/>
      <c r="H105" s="29"/>
    </row>
    <row r="106" spans="1:8" x14ac:dyDescent="0.25">
      <c r="A106" s="29"/>
      <c r="B106" s="30"/>
      <c r="C106" s="29"/>
      <c r="D106" s="29"/>
      <c r="E106" s="29"/>
      <c r="F106" s="33" t="s">
        <v>88</v>
      </c>
      <c r="G106" s="34">
        <f>SUBTOTAL(109,Tabela2[Wartość])</f>
        <v>219246.61000000002</v>
      </c>
      <c r="H106" s="29"/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1" zoomScaleNormal="100" workbookViewId="0">
      <selection activeCell="D59" sqref="D59"/>
    </sheetView>
  </sheetViews>
  <sheetFormatPr defaultRowHeight="15" x14ac:dyDescent="0.25"/>
  <cols>
    <col min="1" max="1" width="11.85546875" style="1" bestFit="1" customWidth="1"/>
    <col min="2" max="2" width="18.5703125" style="1" bestFit="1" customWidth="1"/>
    <col min="3" max="3" width="119" style="1" bestFit="1" customWidth="1"/>
    <col min="4" max="4" width="17.140625" style="1" bestFit="1" customWidth="1"/>
    <col min="5" max="5" width="17.28515625" style="1" bestFit="1" customWidth="1"/>
    <col min="6" max="6" width="15.85546875" style="1" bestFit="1" customWidth="1"/>
    <col min="7" max="16384" width="9.140625" style="1"/>
  </cols>
  <sheetData>
    <row r="1" spans="1:7" x14ac:dyDescent="0.25">
      <c r="A1" s="127" t="s">
        <v>305</v>
      </c>
      <c r="B1" s="127"/>
      <c r="C1" s="127"/>
      <c r="D1" s="127"/>
      <c r="E1" s="127"/>
      <c r="F1" s="127"/>
      <c r="G1" s="55"/>
    </row>
    <row r="2" spans="1:7" x14ac:dyDescent="0.25">
      <c r="A2" s="56" t="s">
        <v>239</v>
      </c>
      <c r="B2" s="56" t="s">
        <v>129</v>
      </c>
      <c r="C2" s="56" t="s">
        <v>130</v>
      </c>
      <c r="D2" s="57" t="s">
        <v>240</v>
      </c>
      <c r="E2" s="56" t="s">
        <v>241</v>
      </c>
      <c r="F2" s="56" t="s">
        <v>242</v>
      </c>
    </row>
    <row r="3" spans="1:7" x14ac:dyDescent="0.25">
      <c r="A3" s="56">
        <v>664</v>
      </c>
      <c r="B3" s="56">
        <v>1</v>
      </c>
      <c r="C3" s="5" t="s">
        <v>243</v>
      </c>
      <c r="D3" s="6">
        <v>9500</v>
      </c>
      <c r="E3" s="56" t="s">
        <v>244</v>
      </c>
      <c r="F3" s="56" t="s">
        <v>245</v>
      </c>
    </row>
    <row r="4" spans="1:7" x14ac:dyDescent="0.25">
      <c r="A4" s="56">
        <v>503</v>
      </c>
      <c r="B4" s="56">
        <v>1</v>
      </c>
      <c r="C4" s="5" t="s">
        <v>246</v>
      </c>
      <c r="D4" s="6">
        <v>25000</v>
      </c>
      <c r="E4" s="56" t="s">
        <v>244</v>
      </c>
      <c r="F4" s="56" t="s">
        <v>245</v>
      </c>
    </row>
    <row r="5" spans="1:7" x14ac:dyDescent="0.25">
      <c r="A5" s="56">
        <v>658</v>
      </c>
      <c r="B5" s="56">
        <v>658</v>
      </c>
      <c r="C5" s="5" t="s">
        <v>247</v>
      </c>
      <c r="D5" s="6">
        <v>387.6</v>
      </c>
      <c r="E5" s="56" t="s">
        <v>244</v>
      </c>
      <c r="F5" s="56" t="s">
        <v>245</v>
      </c>
    </row>
    <row r="6" spans="1:7" x14ac:dyDescent="0.25">
      <c r="A6" s="56">
        <v>808</v>
      </c>
      <c r="B6" s="56">
        <v>8085</v>
      </c>
      <c r="C6" s="5" t="s">
        <v>248</v>
      </c>
      <c r="D6" s="6">
        <v>610</v>
      </c>
      <c r="E6" s="56" t="s">
        <v>244</v>
      </c>
      <c r="F6" s="56" t="s">
        <v>245</v>
      </c>
    </row>
    <row r="7" spans="1:7" x14ac:dyDescent="0.25">
      <c r="A7" s="56">
        <v>808</v>
      </c>
      <c r="B7" s="56">
        <v>8086</v>
      </c>
      <c r="C7" s="5" t="s">
        <v>249</v>
      </c>
      <c r="D7" s="6">
        <v>1220</v>
      </c>
      <c r="E7" s="56" t="s">
        <v>244</v>
      </c>
      <c r="F7" s="56" t="s">
        <v>245</v>
      </c>
    </row>
    <row r="8" spans="1:7" x14ac:dyDescent="0.25">
      <c r="A8" s="56">
        <v>808</v>
      </c>
      <c r="B8" s="56">
        <v>8088</v>
      </c>
      <c r="C8" s="5" t="s">
        <v>250</v>
      </c>
      <c r="D8" s="6">
        <v>10515.99</v>
      </c>
      <c r="E8" s="56" t="s">
        <v>244</v>
      </c>
      <c r="F8" s="56" t="s">
        <v>245</v>
      </c>
    </row>
    <row r="9" spans="1:7" x14ac:dyDescent="0.25">
      <c r="A9" s="56">
        <v>808</v>
      </c>
      <c r="B9" s="56">
        <v>8089</v>
      </c>
      <c r="C9" s="5" t="s">
        <v>251</v>
      </c>
      <c r="D9" s="6">
        <v>8000</v>
      </c>
      <c r="E9" s="56" t="s">
        <v>244</v>
      </c>
      <c r="F9" s="56" t="s">
        <v>245</v>
      </c>
    </row>
    <row r="10" spans="1:7" x14ac:dyDescent="0.25">
      <c r="A10" s="56">
        <v>808</v>
      </c>
      <c r="B10" s="56">
        <v>8091</v>
      </c>
      <c r="C10" s="5" t="s">
        <v>252</v>
      </c>
      <c r="D10" s="6">
        <v>16339.8</v>
      </c>
      <c r="E10" s="56" t="s">
        <v>244</v>
      </c>
      <c r="F10" s="56" t="s">
        <v>245</v>
      </c>
    </row>
    <row r="11" spans="1:7" x14ac:dyDescent="0.25">
      <c r="A11" s="56">
        <v>808</v>
      </c>
      <c r="B11" s="56">
        <v>8092</v>
      </c>
      <c r="C11" s="5" t="s">
        <v>250</v>
      </c>
      <c r="D11" s="6">
        <v>8712.17</v>
      </c>
      <c r="E11" s="56" t="s">
        <v>244</v>
      </c>
      <c r="F11" s="56" t="s">
        <v>245</v>
      </c>
    </row>
    <row r="12" spans="1:7" x14ac:dyDescent="0.25">
      <c r="A12" s="56">
        <v>808</v>
      </c>
      <c r="B12" s="56">
        <v>8093</v>
      </c>
      <c r="C12" s="5" t="s">
        <v>253</v>
      </c>
      <c r="D12" s="6">
        <v>12600</v>
      </c>
      <c r="E12" s="56" t="s">
        <v>244</v>
      </c>
      <c r="F12" s="56" t="s">
        <v>245</v>
      </c>
    </row>
    <row r="13" spans="1:7" x14ac:dyDescent="0.25">
      <c r="A13" s="56">
        <v>808</v>
      </c>
      <c r="B13" s="56">
        <v>8094</v>
      </c>
      <c r="C13" s="5" t="s">
        <v>615</v>
      </c>
      <c r="D13" s="6">
        <v>2000</v>
      </c>
      <c r="E13" s="56" t="s">
        <v>244</v>
      </c>
      <c r="F13" s="56" t="s">
        <v>245</v>
      </c>
    </row>
    <row r="14" spans="1:7" x14ac:dyDescent="0.25">
      <c r="A14" s="56">
        <v>808</v>
      </c>
      <c r="B14" s="56">
        <v>8095</v>
      </c>
      <c r="C14" s="5" t="s">
        <v>254</v>
      </c>
      <c r="D14" s="6">
        <v>14878</v>
      </c>
      <c r="E14" s="56" t="s">
        <v>244</v>
      </c>
      <c r="F14" s="56" t="s">
        <v>245</v>
      </c>
    </row>
    <row r="15" spans="1:7" x14ac:dyDescent="0.25">
      <c r="A15" s="56">
        <v>808</v>
      </c>
      <c r="B15" s="56">
        <v>8097</v>
      </c>
      <c r="C15" s="5" t="s">
        <v>255</v>
      </c>
      <c r="D15" s="6">
        <v>6000</v>
      </c>
      <c r="E15" s="56" t="s">
        <v>244</v>
      </c>
      <c r="F15" s="56" t="s">
        <v>245</v>
      </c>
    </row>
    <row r="16" spans="1:7" x14ac:dyDescent="0.25">
      <c r="A16" s="56">
        <v>808</v>
      </c>
      <c r="B16" s="56">
        <v>8098</v>
      </c>
      <c r="C16" s="5" t="s">
        <v>256</v>
      </c>
      <c r="D16" s="6">
        <v>6500</v>
      </c>
      <c r="E16" s="56" t="s">
        <v>244</v>
      </c>
      <c r="F16" s="56" t="s">
        <v>245</v>
      </c>
    </row>
    <row r="17" spans="1:6" x14ac:dyDescent="0.25">
      <c r="A17" s="56">
        <v>808</v>
      </c>
      <c r="B17" s="56">
        <v>8099</v>
      </c>
      <c r="C17" s="5" t="s">
        <v>257</v>
      </c>
      <c r="D17" s="6">
        <v>5250</v>
      </c>
      <c r="E17" s="56" t="s">
        <v>244</v>
      </c>
      <c r="F17" s="56" t="s">
        <v>245</v>
      </c>
    </row>
    <row r="18" spans="1:6" x14ac:dyDescent="0.25">
      <c r="A18" s="56">
        <v>211</v>
      </c>
      <c r="B18" s="56">
        <v>23235</v>
      </c>
      <c r="C18" s="5"/>
      <c r="D18" s="6">
        <v>2291.08</v>
      </c>
      <c r="E18" s="56" t="s">
        <v>244</v>
      </c>
      <c r="F18" s="56" t="s">
        <v>245</v>
      </c>
    </row>
    <row r="19" spans="1:6" x14ac:dyDescent="0.25">
      <c r="A19" s="56">
        <v>444</v>
      </c>
      <c r="B19" s="56">
        <v>44401</v>
      </c>
      <c r="C19" s="5" t="s">
        <v>258</v>
      </c>
      <c r="D19" s="6">
        <v>1717.21</v>
      </c>
      <c r="E19" s="56" t="s">
        <v>244</v>
      </c>
      <c r="F19" s="56" t="s">
        <v>245</v>
      </c>
    </row>
    <row r="20" spans="1:6" x14ac:dyDescent="0.25">
      <c r="A20" s="56">
        <v>582</v>
      </c>
      <c r="B20" s="56">
        <v>58201</v>
      </c>
      <c r="C20" s="5" t="s">
        <v>259</v>
      </c>
      <c r="D20" s="6">
        <v>4026</v>
      </c>
      <c r="E20" s="56" t="s">
        <v>244</v>
      </c>
      <c r="F20" s="56" t="s">
        <v>245</v>
      </c>
    </row>
    <row r="21" spans="1:6" x14ac:dyDescent="0.25">
      <c r="A21" s="56">
        <v>344</v>
      </c>
      <c r="B21" s="56">
        <v>344002</v>
      </c>
      <c r="C21" s="5" t="s">
        <v>260</v>
      </c>
      <c r="D21" s="6">
        <v>7300</v>
      </c>
      <c r="E21" s="56" t="s">
        <v>244</v>
      </c>
      <c r="F21" s="56" t="s">
        <v>245</v>
      </c>
    </row>
    <row r="22" spans="1:6" x14ac:dyDescent="0.25">
      <c r="A22" s="56">
        <v>441</v>
      </c>
      <c r="B22" s="56">
        <v>441002</v>
      </c>
      <c r="C22" s="5" t="s">
        <v>261</v>
      </c>
      <c r="D22" s="6">
        <v>6750</v>
      </c>
      <c r="E22" s="56" t="s">
        <v>244</v>
      </c>
      <c r="F22" s="56" t="s">
        <v>245</v>
      </c>
    </row>
    <row r="23" spans="1:6" x14ac:dyDescent="0.25">
      <c r="A23" s="56">
        <v>441</v>
      </c>
      <c r="B23" s="56">
        <v>441003</v>
      </c>
      <c r="C23" s="5" t="s">
        <v>262</v>
      </c>
      <c r="D23" s="6">
        <v>10450</v>
      </c>
      <c r="E23" s="56" t="s">
        <v>244</v>
      </c>
      <c r="F23" s="56" t="s">
        <v>245</v>
      </c>
    </row>
    <row r="24" spans="1:6" x14ac:dyDescent="0.25">
      <c r="A24" s="56">
        <v>441</v>
      </c>
      <c r="B24" s="56">
        <v>441006</v>
      </c>
      <c r="C24" s="5" t="s">
        <v>263</v>
      </c>
      <c r="D24" s="6">
        <v>4242.6000000000004</v>
      </c>
      <c r="E24" s="56" t="s">
        <v>244</v>
      </c>
      <c r="F24" s="56" t="s">
        <v>245</v>
      </c>
    </row>
    <row r="25" spans="1:6" x14ac:dyDescent="0.25">
      <c r="A25" s="56">
        <v>441</v>
      </c>
      <c r="B25" s="56">
        <v>441007</v>
      </c>
      <c r="C25" s="5" t="s">
        <v>264</v>
      </c>
      <c r="D25" s="6">
        <v>9660</v>
      </c>
      <c r="E25" s="56" t="s">
        <v>244</v>
      </c>
      <c r="F25" s="56" t="s">
        <v>245</v>
      </c>
    </row>
    <row r="26" spans="1:6" x14ac:dyDescent="0.25">
      <c r="A26" s="56">
        <v>484</v>
      </c>
      <c r="B26" s="56">
        <v>484023</v>
      </c>
      <c r="C26" s="5" t="s">
        <v>265</v>
      </c>
      <c r="D26" s="6">
        <v>1600</v>
      </c>
      <c r="E26" s="56" t="s">
        <v>244</v>
      </c>
      <c r="F26" s="56" t="s">
        <v>245</v>
      </c>
    </row>
    <row r="27" spans="1:6" x14ac:dyDescent="0.25">
      <c r="A27" s="56">
        <v>486</v>
      </c>
      <c r="B27" s="56">
        <v>486001</v>
      </c>
      <c r="C27" s="5" t="s">
        <v>266</v>
      </c>
      <c r="D27" s="6">
        <v>5150</v>
      </c>
      <c r="E27" s="56" t="s">
        <v>244</v>
      </c>
      <c r="F27" s="56" t="s">
        <v>245</v>
      </c>
    </row>
    <row r="28" spans="1:6" x14ac:dyDescent="0.25">
      <c r="A28" s="56">
        <v>582</v>
      </c>
      <c r="B28" s="56">
        <v>582004</v>
      </c>
      <c r="C28" s="5" t="s">
        <v>267</v>
      </c>
      <c r="D28" s="6">
        <v>2000</v>
      </c>
      <c r="E28" s="56" t="s">
        <v>244</v>
      </c>
      <c r="F28" s="56" t="s">
        <v>245</v>
      </c>
    </row>
    <row r="29" spans="1:6" x14ac:dyDescent="0.25">
      <c r="A29" s="56">
        <v>582</v>
      </c>
      <c r="B29" s="56">
        <v>582007</v>
      </c>
      <c r="C29" s="5" t="s">
        <v>268</v>
      </c>
      <c r="D29" s="6">
        <v>4880</v>
      </c>
      <c r="E29" s="56" t="s">
        <v>244</v>
      </c>
      <c r="F29" s="56" t="s">
        <v>245</v>
      </c>
    </row>
    <row r="30" spans="1:6" x14ac:dyDescent="0.25">
      <c r="A30" s="56">
        <v>582</v>
      </c>
      <c r="B30" s="56">
        <v>582011</v>
      </c>
      <c r="C30" s="5" t="s">
        <v>269</v>
      </c>
      <c r="D30" s="6">
        <v>19178.400000000001</v>
      </c>
      <c r="E30" s="56" t="s">
        <v>244</v>
      </c>
      <c r="F30" s="56" t="s">
        <v>245</v>
      </c>
    </row>
    <row r="31" spans="1:6" x14ac:dyDescent="0.25">
      <c r="A31" s="56">
        <v>582</v>
      </c>
      <c r="B31" s="56">
        <v>582012</v>
      </c>
      <c r="C31" s="5" t="s">
        <v>270</v>
      </c>
      <c r="D31" s="6">
        <v>5500</v>
      </c>
      <c r="E31" s="56" t="s">
        <v>244</v>
      </c>
      <c r="F31" s="56" t="s">
        <v>245</v>
      </c>
    </row>
    <row r="32" spans="1:6" x14ac:dyDescent="0.25">
      <c r="A32" s="56">
        <v>582</v>
      </c>
      <c r="B32" s="56">
        <v>582013</v>
      </c>
      <c r="C32" s="5" t="s">
        <v>271</v>
      </c>
      <c r="D32" s="6">
        <v>12200</v>
      </c>
      <c r="E32" s="56" t="s">
        <v>244</v>
      </c>
      <c r="F32" s="56" t="s">
        <v>245</v>
      </c>
    </row>
    <row r="33" spans="1:6" x14ac:dyDescent="0.25">
      <c r="A33" s="56">
        <v>592</v>
      </c>
      <c r="B33" s="56">
        <v>592001</v>
      </c>
      <c r="C33" s="5" t="s">
        <v>273</v>
      </c>
      <c r="D33" s="6">
        <v>16348</v>
      </c>
      <c r="E33" s="56" t="s">
        <v>244</v>
      </c>
      <c r="F33" s="56" t="s">
        <v>245</v>
      </c>
    </row>
    <row r="34" spans="1:6" x14ac:dyDescent="0.25">
      <c r="A34" s="56">
        <v>594</v>
      </c>
      <c r="B34" s="56">
        <v>594005</v>
      </c>
      <c r="C34" s="5" t="s">
        <v>274</v>
      </c>
      <c r="D34" s="6">
        <v>5110</v>
      </c>
      <c r="E34" s="56" t="s">
        <v>244</v>
      </c>
      <c r="F34" s="56" t="s">
        <v>245</v>
      </c>
    </row>
    <row r="35" spans="1:6" x14ac:dyDescent="0.25">
      <c r="A35" s="56">
        <v>658</v>
      </c>
      <c r="B35" s="56">
        <v>658001</v>
      </c>
      <c r="C35" s="5" t="s">
        <v>275</v>
      </c>
      <c r="D35" s="6">
        <v>55950</v>
      </c>
      <c r="E35" s="56" t="s">
        <v>244</v>
      </c>
      <c r="F35" s="56" t="s">
        <v>245</v>
      </c>
    </row>
    <row r="36" spans="1:6" x14ac:dyDescent="0.25">
      <c r="A36" s="56">
        <v>658</v>
      </c>
      <c r="B36" s="56">
        <v>658002</v>
      </c>
      <c r="C36" s="5" t="s">
        <v>276</v>
      </c>
      <c r="D36" s="6">
        <v>6036.56</v>
      </c>
      <c r="E36" s="56" t="s">
        <v>244</v>
      </c>
      <c r="F36" s="56" t="s">
        <v>245</v>
      </c>
    </row>
    <row r="37" spans="1:6" x14ac:dyDescent="0.25">
      <c r="A37" s="56">
        <v>658</v>
      </c>
      <c r="B37" s="56">
        <v>658003</v>
      </c>
      <c r="C37" s="5" t="s">
        <v>277</v>
      </c>
      <c r="D37" s="6">
        <v>16606</v>
      </c>
      <c r="E37" s="56" t="s">
        <v>244</v>
      </c>
      <c r="F37" s="56" t="s">
        <v>245</v>
      </c>
    </row>
    <row r="38" spans="1:6" x14ac:dyDescent="0.25">
      <c r="A38" s="56">
        <v>669</v>
      </c>
      <c r="B38" s="56">
        <v>669001</v>
      </c>
      <c r="C38" s="5" t="s">
        <v>278</v>
      </c>
      <c r="D38" s="6">
        <v>10449</v>
      </c>
      <c r="E38" s="56" t="s">
        <v>244</v>
      </c>
      <c r="F38" s="56" t="s">
        <v>245</v>
      </c>
    </row>
    <row r="39" spans="1:6" x14ac:dyDescent="0.25">
      <c r="A39" s="56">
        <v>681</v>
      </c>
      <c r="B39" s="56">
        <v>681001</v>
      </c>
      <c r="C39" s="5" t="s">
        <v>279</v>
      </c>
      <c r="D39" s="6">
        <v>16850</v>
      </c>
      <c r="E39" s="56" t="s">
        <v>244</v>
      </c>
      <c r="F39" s="56" t="s">
        <v>245</v>
      </c>
    </row>
    <row r="40" spans="1:6" x14ac:dyDescent="0.25">
      <c r="A40" s="56">
        <v>681</v>
      </c>
      <c r="B40" s="56">
        <v>681002</v>
      </c>
      <c r="C40" s="5" t="s">
        <v>280</v>
      </c>
      <c r="D40" s="6">
        <v>4700</v>
      </c>
      <c r="E40" s="56" t="s">
        <v>244</v>
      </c>
      <c r="F40" s="56" t="s">
        <v>245</v>
      </c>
    </row>
    <row r="41" spans="1:6" x14ac:dyDescent="0.25">
      <c r="A41" s="56">
        <v>743</v>
      </c>
      <c r="B41" s="56">
        <v>743030</v>
      </c>
      <c r="C41" s="5" t="s">
        <v>38</v>
      </c>
      <c r="D41" s="6">
        <v>16449</v>
      </c>
      <c r="E41" s="56" t="s">
        <v>244</v>
      </c>
      <c r="F41" s="56" t="s">
        <v>272</v>
      </c>
    </row>
    <row r="42" spans="1:6" x14ac:dyDescent="0.25">
      <c r="A42" s="56">
        <v>743</v>
      </c>
      <c r="B42" s="56">
        <v>743032</v>
      </c>
      <c r="C42" s="5" t="s">
        <v>281</v>
      </c>
      <c r="D42" s="6">
        <v>46285</v>
      </c>
      <c r="E42" s="56" t="s">
        <v>244</v>
      </c>
      <c r="F42" s="56" t="s">
        <v>272</v>
      </c>
    </row>
    <row r="43" spans="1:6" x14ac:dyDescent="0.25">
      <c r="A43" s="56">
        <v>743</v>
      </c>
      <c r="B43" s="56">
        <v>743033</v>
      </c>
      <c r="C43" s="5" t="s">
        <v>282</v>
      </c>
      <c r="D43" s="6">
        <v>16510</v>
      </c>
      <c r="E43" s="56" t="s">
        <v>244</v>
      </c>
      <c r="F43" s="56" t="s">
        <v>272</v>
      </c>
    </row>
    <row r="44" spans="1:6" x14ac:dyDescent="0.25">
      <c r="A44" s="56">
        <v>743</v>
      </c>
      <c r="B44" s="56">
        <v>743034</v>
      </c>
      <c r="C44" s="5" t="s">
        <v>283</v>
      </c>
      <c r="D44" s="6">
        <v>41918</v>
      </c>
      <c r="E44" s="56" t="s">
        <v>244</v>
      </c>
      <c r="F44" s="56" t="s">
        <v>272</v>
      </c>
    </row>
    <row r="45" spans="1:6" x14ac:dyDescent="0.25">
      <c r="A45" s="56">
        <v>743</v>
      </c>
      <c r="B45" s="56">
        <v>743037</v>
      </c>
      <c r="C45" s="5" t="s">
        <v>284</v>
      </c>
      <c r="D45" s="6">
        <v>77470</v>
      </c>
      <c r="E45" s="56" t="s">
        <v>244</v>
      </c>
      <c r="F45" s="56" t="s">
        <v>285</v>
      </c>
    </row>
    <row r="46" spans="1:6" x14ac:dyDescent="0.25">
      <c r="A46" s="56">
        <v>743</v>
      </c>
      <c r="B46" s="56">
        <v>743038</v>
      </c>
      <c r="C46" s="5" t="s">
        <v>286</v>
      </c>
      <c r="D46" s="6">
        <v>95342.85</v>
      </c>
      <c r="E46" s="56" t="s">
        <v>244</v>
      </c>
      <c r="F46" s="56" t="s">
        <v>272</v>
      </c>
    </row>
    <row r="47" spans="1:6" x14ac:dyDescent="0.25">
      <c r="A47" s="56">
        <v>746</v>
      </c>
      <c r="B47" s="56">
        <v>746018</v>
      </c>
      <c r="C47" s="5" t="s">
        <v>287</v>
      </c>
      <c r="D47" s="6">
        <v>25500</v>
      </c>
      <c r="E47" s="56" t="s">
        <v>244</v>
      </c>
      <c r="F47" s="56" t="s">
        <v>272</v>
      </c>
    </row>
    <row r="48" spans="1:6" x14ac:dyDescent="0.25">
      <c r="A48" s="56">
        <v>808</v>
      </c>
      <c r="B48" s="56">
        <v>808022</v>
      </c>
      <c r="C48" s="5" t="s">
        <v>288</v>
      </c>
      <c r="D48" s="6">
        <v>5539.24</v>
      </c>
      <c r="E48" s="56" t="s">
        <v>244</v>
      </c>
      <c r="F48" s="56" t="s">
        <v>245</v>
      </c>
    </row>
    <row r="49" spans="1:6" x14ac:dyDescent="0.25">
      <c r="A49" s="56">
        <v>808</v>
      </c>
      <c r="B49" s="56">
        <v>808095</v>
      </c>
      <c r="C49" s="5" t="s">
        <v>289</v>
      </c>
      <c r="D49" s="6">
        <v>24766</v>
      </c>
      <c r="E49" s="56" t="s">
        <v>244</v>
      </c>
      <c r="F49" s="56" t="s">
        <v>245</v>
      </c>
    </row>
    <row r="50" spans="1:6" x14ac:dyDescent="0.25">
      <c r="A50" s="56">
        <v>808</v>
      </c>
      <c r="B50" s="56">
        <v>808096</v>
      </c>
      <c r="C50" s="5" t="s">
        <v>290</v>
      </c>
      <c r="D50" s="6">
        <v>5000</v>
      </c>
      <c r="E50" s="56" t="s">
        <v>244</v>
      </c>
      <c r="F50" s="56" t="s">
        <v>245</v>
      </c>
    </row>
    <row r="51" spans="1:6" x14ac:dyDescent="0.25">
      <c r="A51" s="56">
        <v>544</v>
      </c>
      <c r="B51" s="56" t="s">
        <v>291</v>
      </c>
      <c r="C51" s="5" t="s">
        <v>292</v>
      </c>
      <c r="D51" s="6">
        <v>204.8</v>
      </c>
      <c r="E51" s="56" t="s">
        <v>244</v>
      </c>
      <c r="F51" s="56" t="s">
        <v>245</v>
      </c>
    </row>
    <row r="52" spans="1:6" x14ac:dyDescent="0.25">
      <c r="A52" s="56">
        <v>544</v>
      </c>
      <c r="B52" s="56" t="s">
        <v>293</v>
      </c>
      <c r="C52" s="5" t="s">
        <v>294</v>
      </c>
      <c r="D52" s="6">
        <v>6125.62</v>
      </c>
      <c r="E52" s="56" t="s">
        <v>244</v>
      </c>
      <c r="F52" s="56" t="s">
        <v>245</v>
      </c>
    </row>
    <row r="53" spans="1:6" x14ac:dyDescent="0.25">
      <c r="A53" s="56">
        <v>544</v>
      </c>
      <c r="B53" s="56" t="s">
        <v>295</v>
      </c>
      <c r="C53" s="5" t="s">
        <v>296</v>
      </c>
      <c r="D53" s="6">
        <v>10360.24</v>
      </c>
      <c r="E53" s="56" t="s">
        <v>244</v>
      </c>
      <c r="F53" s="56" t="s">
        <v>245</v>
      </c>
    </row>
    <row r="54" spans="1:6" x14ac:dyDescent="0.25">
      <c r="A54" s="56">
        <v>544</v>
      </c>
      <c r="B54" s="56" t="s">
        <v>297</v>
      </c>
      <c r="C54" s="5" t="s">
        <v>298</v>
      </c>
      <c r="D54" s="6">
        <v>7421.26</v>
      </c>
      <c r="E54" s="56" t="s">
        <v>244</v>
      </c>
      <c r="F54" s="56" t="s">
        <v>245</v>
      </c>
    </row>
    <row r="55" spans="1:6" x14ac:dyDescent="0.25">
      <c r="A55" s="56">
        <v>604</v>
      </c>
      <c r="B55" s="56" t="s">
        <v>299</v>
      </c>
      <c r="C55" s="5" t="s">
        <v>300</v>
      </c>
      <c r="D55" s="6">
        <v>40364.35</v>
      </c>
      <c r="E55" s="56" t="s">
        <v>244</v>
      </c>
      <c r="F55" s="56" t="s">
        <v>245</v>
      </c>
    </row>
    <row r="56" spans="1:6" x14ac:dyDescent="0.25">
      <c r="A56" s="56">
        <v>641</v>
      </c>
      <c r="B56" s="56" t="s">
        <v>301</v>
      </c>
      <c r="C56" s="5" t="s">
        <v>302</v>
      </c>
      <c r="D56" s="6">
        <v>13564</v>
      </c>
      <c r="E56" s="56" t="s">
        <v>244</v>
      </c>
      <c r="F56" s="56" t="s">
        <v>245</v>
      </c>
    </row>
    <row r="57" spans="1:6" x14ac:dyDescent="0.25">
      <c r="A57" s="56">
        <v>211</v>
      </c>
      <c r="B57" s="56" t="s">
        <v>303</v>
      </c>
      <c r="C57" s="5" t="s">
        <v>304</v>
      </c>
      <c r="D57" s="6">
        <v>76169.2</v>
      </c>
      <c r="E57" s="56" t="s">
        <v>244</v>
      </c>
      <c r="F57" s="56" t="s">
        <v>245</v>
      </c>
    </row>
    <row r="58" spans="1:6" x14ac:dyDescent="0.25">
      <c r="A58" s="49"/>
      <c r="B58" s="49"/>
      <c r="C58" s="58" t="s">
        <v>307</v>
      </c>
      <c r="D58" s="6">
        <f>(22+196)*1000</f>
        <v>218000</v>
      </c>
      <c r="E58" s="49"/>
      <c r="F58" s="49"/>
    </row>
    <row r="59" spans="1:6" x14ac:dyDescent="0.25">
      <c r="A59" s="49"/>
      <c r="B59" s="49"/>
      <c r="C59" s="49"/>
      <c r="D59" s="59">
        <f>SUBTOTAL(109,Tabela3[Wartość pocz.])</f>
        <v>1083497.9699999997</v>
      </c>
      <c r="E59" s="49"/>
      <c r="F59" s="49"/>
    </row>
  </sheetData>
  <mergeCells count="1"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Zakładka nr 1</vt:lpstr>
      <vt:lpstr>Zakładka nr 2</vt:lpstr>
      <vt:lpstr>Zakładka nr 3</vt:lpstr>
      <vt:lpstr>zakładka nr 4</vt:lpstr>
      <vt:lpstr>EEI - Urząd Miasta</vt:lpstr>
      <vt:lpstr>OG - MZGK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Inter-Broker</dc:creator>
  <cp:lastModifiedBy>Inter Broker</cp:lastModifiedBy>
  <cp:lastPrinted>2015-01-16T13:44:22Z</cp:lastPrinted>
  <dcterms:created xsi:type="dcterms:W3CDTF">2013-02-21T08:52:47Z</dcterms:created>
  <dcterms:modified xsi:type="dcterms:W3CDTF">2015-01-29T10:47:32Z</dcterms:modified>
</cp:coreProperties>
</file>