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Ogień" sheetId="1" r:id="rId1"/>
    <sheet name="Elektronika" sheetId="2" r:id="rId2"/>
    <sheet name="zabezpieczenia" sheetId="3" r:id="rId3"/>
    <sheet name="OG - MZGK" sheetId="4" r:id="rId4"/>
    <sheet name="Maszyny" sheetId="5" r:id="rId5"/>
    <sheet name="Wspólnoty" sheetId="6" r:id="rId6"/>
    <sheet name="Szkodowość" sheetId="7" r:id="rId7"/>
  </sheets>
  <definedNames/>
  <calcPr fullCalcOnLoad="1"/>
</workbook>
</file>

<file path=xl/sharedStrings.xml><?xml version="1.0" encoding="utf-8"?>
<sst xmlns="http://schemas.openxmlformats.org/spreadsheetml/2006/main" count="1272" uniqueCount="600">
  <si>
    <t>1.</t>
  </si>
  <si>
    <t>Materiał</t>
  </si>
  <si>
    <t>Lp.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</si>
  <si>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</si>
  <si>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</si>
  <si>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</si>
  <si>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</si>
  <si>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</si>
  <si>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</si>
  <si>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</si>
  <si>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przełom XIX – XX w.</t>
  </si>
  <si>
    <t>murowana, cegła</t>
  </si>
  <si>
    <t>drewniany, nad przyziemiem ceglany</t>
  </si>
  <si>
    <t>więźba drewniana, papa i dachówka</t>
  </si>
  <si>
    <t>drewniany</t>
  </si>
  <si>
    <t>drewniana, pokryta dachówką ceramiczną</t>
  </si>
  <si>
    <t>n.d.</t>
  </si>
  <si>
    <t>2010 r.</t>
  </si>
  <si>
    <t>murowana</t>
  </si>
  <si>
    <t>rozbudowa + przebudowa 2011 r.</t>
  </si>
  <si>
    <t>betonowa, drewniana</t>
  </si>
  <si>
    <t>Żelbetowe monolityczne, krzyżowo zbrojone siatkami zgrzewanymi</t>
  </si>
  <si>
    <t>więźba dachowa krokwiowo-jętkowa, ze ścianami stolcowymi, częściowo z płatwami stalowymi Herb200</t>
  </si>
  <si>
    <t>dachówka</t>
  </si>
  <si>
    <t>Budynek mieszkalny ul. Konstytucji 3 Maja 24</t>
  </si>
  <si>
    <t>Skocznia Narciarska „ORLINEK”</t>
  </si>
  <si>
    <t>2000 r.</t>
  </si>
  <si>
    <t>stalowa</t>
  </si>
  <si>
    <t>Wiaty przystankowe i handlowe</t>
  </si>
  <si>
    <t>Oświetlenie</t>
  </si>
  <si>
    <t>Boisko sportowe ul. Skalna</t>
  </si>
  <si>
    <t>Pług wirnikowy PWF-1500 z wałem napędowym</t>
  </si>
  <si>
    <t>Dźwig osobowy przy skoczni narciarskiej</t>
  </si>
  <si>
    <t>Ratrak</t>
  </si>
  <si>
    <t>Wyposażenie i urządzenia</t>
  </si>
  <si>
    <t>2.</t>
  </si>
  <si>
    <t>Miejski Ośrodek Pomocy Społecznej w Karpaczu</t>
  </si>
  <si>
    <t>nie dotyczy</t>
  </si>
  <si>
    <t>nie dotyczy </t>
  </si>
  <si>
    <t>3.</t>
  </si>
  <si>
    <t>Miejska Biblioteka Publiczna w Karpaczu</t>
  </si>
  <si>
    <t>Karpaczańskie Centrum Kultury - ul. Kolejowa 3 - ubezpiecza właściciel - Urząd Miasta</t>
  </si>
  <si>
    <t>4.</t>
  </si>
  <si>
    <t>Miejskie Muzeum Zabawek ze zbiorów Henryka Tomaszewskiego</t>
  </si>
  <si>
    <t>Zbiory muzealne</t>
  </si>
  <si>
    <t>5.</t>
  </si>
  <si>
    <t>Budynek użyteczności publicznej ul. Łączna 2</t>
  </si>
  <si>
    <t>1997, 2005</t>
  </si>
  <si>
    <t>murowane, pustak ceramiczny</t>
  </si>
  <si>
    <t>żelbet prefabrykowany typ Terriva</t>
  </si>
  <si>
    <t>6.</t>
  </si>
  <si>
    <t>7.</t>
  </si>
  <si>
    <t>Przedszkole w Karpaczu</t>
  </si>
  <si>
    <t>cegła pełna</t>
  </si>
  <si>
    <t>żelbeton typ WPS</t>
  </si>
  <si>
    <t>konstrukcja drewniana</t>
  </si>
  <si>
    <t>dachówka ceramiczna</t>
  </si>
  <si>
    <t>Budynek mieszkalny, Boczna 1</t>
  </si>
  <si>
    <t>Budynek mieszkalny, Dolna 9A</t>
  </si>
  <si>
    <t>Budynek mieszkalny, Granitowa 5</t>
  </si>
  <si>
    <t>Budynek mieszkalny, Kolejowa 15</t>
  </si>
  <si>
    <t>Budynek mieszkalny, Konstytucji 3-go Maja 8</t>
  </si>
  <si>
    <t>Budynek mieszkalny, Nad Łomnicą 6</t>
  </si>
  <si>
    <t>Budynek mieszkalny, Nad Łomnicą 18</t>
  </si>
  <si>
    <t>Budynek mieszkalny, Partyzantów 7</t>
  </si>
  <si>
    <t>Suma ubezpieczenia</t>
  </si>
  <si>
    <t>1. Gmina Karpacz</t>
  </si>
  <si>
    <t xml:space="preserve">2. Miejski Ośrodek Pomocy Społecznej </t>
  </si>
  <si>
    <t>3. Miejska Biblioteka Publiczna</t>
  </si>
  <si>
    <t>4. Miejskie Muzeum Zabawek ze zbiorów Henryka Tomaszewskiego</t>
  </si>
  <si>
    <t>Sprzęt elektroniczny stacjonarny</t>
  </si>
  <si>
    <t>Monitoring</t>
  </si>
  <si>
    <t>Sprzęt elektroniczny przenośny</t>
  </si>
  <si>
    <t>Kserokopiarki, urządzenia wielofunkcyjne</t>
  </si>
  <si>
    <t>Kasa fiskalna</t>
  </si>
  <si>
    <t>System alarmowy</t>
  </si>
  <si>
    <t>RAZEM</t>
  </si>
  <si>
    <t>PODSUMOWANIE</t>
  </si>
  <si>
    <t>Urządzenia do monitoringu</t>
  </si>
  <si>
    <t>Audioprzewodnik</t>
  </si>
  <si>
    <t>6. Przedszkole w Karpaczu</t>
  </si>
  <si>
    <t>Miejski Zakład Gospodarki Komunalnej</t>
  </si>
  <si>
    <t>7. Miejski Zakład Gospodarki Komunalnej</t>
  </si>
  <si>
    <t>Wartość</t>
  </si>
  <si>
    <t>Oczyszczalnia ścieków ul. Partyzantów</t>
  </si>
  <si>
    <t>Ujęcie wody Wielki Staw</t>
  </si>
  <si>
    <t>Zbiornik wody pitnej Osiedle Skalne</t>
  </si>
  <si>
    <t>Zbiornik wody pitnej ul. Zamkowa</t>
  </si>
  <si>
    <t>Zbiornik wody pitnej Orlinek</t>
  </si>
  <si>
    <t>Ujęcie wody pitnej Śląski Dom</t>
  </si>
  <si>
    <t>Tunel ul. Parkowa</t>
  </si>
  <si>
    <t>Nagłośnienie kaplicy cmentarnej</t>
  </si>
  <si>
    <t>Stróżówki przy parkingach (1 szt. - ul Parkowa, 1 szt. - ul. Świętokrzyska)</t>
  </si>
  <si>
    <t>Kocioł żeliwny, ul. Obrońców Pokoju 2A</t>
  </si>
  <si>
    <t>Łącznik budynku A i B 50 m^2</t>
  </si>
  <si>
    <t>Wyposażenie i urządzenia pozostałe</t>
  </si>
  <si>
    <t>Nr inwentarzowy</t>
  </si>
  <si>
    <t>Nazwa</t>
  </si>
  <si>
    <t>Klas.rodz.</t>
  </si>
  <si>
    <t>Wartość pocz.</t>
  </si>
  <si>
    <t>Stan posiadania</t>
  </si>
  <si>
    <t>Rodzaj mienia</t>
  </si>
  <si>
    <t>LOKALIZATOR PRZYŁĄCZY</t>
  </si>
  <si>
    <t>APORT</t>
  </si>
  <si>
    <t>WYPOSAŻENIE</t>
  </si>
  <si>
    <t>ZGRZEWARKA DOCZOŁOWA ZHCN-250E</t>
  </si>
  <si>
    <t>Spirala elektryczna z kpl spiral</t>
  </si>
  <si>
    <t>PLUG SNK 270 NR SERYJNY 1350 SCHMIDTSCHMIDT</t>
  </si>
  <si>
    <t>PLUG SNK 180 NR SERYJNY 988</t>
  </si>
  <si>
    <t>RUSZTOWANIE BUDOWLANE</t>
  </si>
  <si>
    <t>PŁUG DO ODŚNIEŻANIA LSR VARIANT III</t>
  </si>
  <si>
    <t>MŁOT EH-23/230+ AGREGAT PRĄDU GV-5000</t>
  </si>
  <si>
    <t>ZESTAW DO SZALOWANIA WYKOPOW – SZT.2</t>
  </si>
  <si>
    <t>ODKURZACZ SOALINOWY BEARTCAT WV190SXE</t>
  </si>
  <si>
    <t>ODCENIEŻARKA HUSQVARNA – WIRNIKOWA</t>
  </si>
  <si>
    <t>PŁUG DO ODŚNIEŻANIA SP160+UCHWYT (UŻYWANY)</t>
  </si>
  <si>
    <t>KOMPRESOR 100L 1,5K</t>
  </si>
  <si>
    <t>AGREGAT PRADOTWORCZY FH7220s</t>
  </si>
  <si>
    <t>POMPA DO WODY PT 3A 0006730 Z WĘŻEM SSĄCYM</t>
  </si>
  <si>
    <t>POMPA PRZEPONOWA CAF1N1 Z WĘŻEM</t>
  </si>
  <si>
    <t>POMPA GŁĘBINOWA NR. FABR.00767</t>
  </si>
  <si>
    <t>POMPA GŁĘBINOWA GBC 3.13.11120.4.336.1 Z SILNIKIEM</t>
  </si>
  <si>
    <t>AGREGAT SPAWALNICZY SILNIK NR 371333 /</t>
  </si>
  <si>
    <t>MŁOT WYBURZENIOWY</t>
  </si>
  <si>
    <t>SKOCZEK 557 A SKOCZEK PP</t>
  </si>
  <si>
    <t>WYCINARKA SZCZELIN SM</t>
  </si>
  <si>
    <t>ZAGESZCZARKA UC 17 WÓZEK UB STOPA BOMAG 65/4</t>
  </si>
  <si>
    <t>POJAZD</t>
  </si>
  <si>
    <t>ORKAN 70 URZĄDZENIE WYSOKOCIS.DO CZY SZCZ. KANALIZAC</t>
  </si>
  <si>
    <t>PRZEPYCHACZ K-60SE A-25</t>
  </si>
  <si>
    <t>PRZEPYCZACZ K-1500SP 230V SE+ 2SZT., SPRĘŻYNA 3/8"</t>
  </si>
  <si>
    <t>MYJKA KARCHER HDS-650-4M</t>
  </si>
  <si>
    <t>KONTENERY KP7 SZT.4 KP6 SZT. 1</t>
  </si>
  <si>
    <t>KONTENER METAL. TYPU KO-7/WYM.WEWN. 3,4X1,7X1,2</t>
  </si>
  <si>
    <t>ZAMIATARKA OCP-600/2100</t>
  </si>
  <si>
    <t>POSYPYWARKA STRATOS BASIC 40 VCX</t>
  </si>
  <si>
    <t>RIDER PT26D + WYPOSAŻENIE</t>
  </si>
  <si>
    <t>APARAT DO NAWIERCANIA RUR KPL.NR 5800 W KASECIE</t>
  </si>
  <si>
    <t>PŁÓG ODŚNIEŻNY SNK30 VPZ</t>
  </si>
  <si>
    <t>Odkurzacz VAC 04</t>
  </si>
  <si>
    <t>544/1</t>
  </si>
  <si>
    <t>PIŁA TARCZOWA DO DREWNA Z SILNIKIEM</t>
  </si>
  <si>
    <t>544/2</t>
  </si>
  <si>
    <t>Frezarka do drewna</t>
  </si>
  <si>
    <t>544/3</t>
  </si>
  <si>
    <t>Szlifierka do drewna</t>
  </si>
  <si>
    <t>544/4</t>
  </si>
  <si>
    <t>Strugarka grobooeciowa do drewna</t>
  </si>
  <si>
    <t>604/003</t>
  </si>
  <si>
    <t>URZĄDZENIE DYSTRYBUCYJNE</t>
  </si>
  <si>
    <t>640/1</t>
  </si>
  <si>
    <t>PODNOŚNIK HYDRAULICZNY</t>
  </si>
  <si>
    <t>UMK/211/002/09</t>
  </si>
  <si>
    <t>Urządzenie do inspekcji sieci kanalizacyjnej - zestaw do monitoringu kanalizacji RTE_70/800 K-01000010</t>
  </si>
  <si>
    <t xml:space="preserve">Wykaz mienia - MZGK </t>
  </si>
  <si>
    <t>Mienie według wykazu w załączeniu</t>
  </si>
  <si>
    <t>Hydranty: 22  podziemne, 196  naziemne. Szacunkowy koszt jednego 1.000 zł</t>
  </si>
  <si>
    <t>Rok budowy</t>
  </si>
  <si>
    <t>papa</t>
  </si>
  <si>
    <t>przełom XiX - XXw.</t>
  </si>
  <si>
    <t>murowane, cegła</t>
  </si>
  <si>
    <t>drewniane, pokryte dachówka ceramiczną</t>
  </si>
  <si>
    <t>rozbudowa i przebudowa 2011</t>
  </si>
  <si>
    <t>b.d.</t>
  </si>
  <si>
    <t>cegła</t>
  </si>
  <si>
    <t>żelbeton</t>
  </si>
  <si>
    <t>Projektor</t>
  </si>
  <si>
    <t>Budynek szkoły podstawowej, ul. Konstytucji 3 Maja 48A</t>
  </si>
  <si>
    <t>1997-2005</t>
  </si>
  <si>
    <t>murowane</t>
  </si>
  <si>
    <t>Aparaty fotograficzne, kamery, projektory, telefony komórkowe</t>
  </si>
  <si>
    <t>Nagłośnienie</t>
  </si>
  <si>
    <t>Tablice i zestawy interaktywne</t>
  </si>
  <si>
    <t>centrala</t>
  </si>
  <si>
    <t>Sprzęt nagłośnieniowy i telewizor LCD</t>
  </si>
  <si>
    <t>Interaktywny park zabaw</t>
  </si>
  <si>
    <t>Boisko wielofunkcyjne ul. Karkonoska</t>
  </si>
  <si>
    <t>ul. Konstytucji 3 Maja 54 (budynek A) wraz z ogrodzeniem</t>
  </si>
  <si>
    <t>Plac zabaw ul. Saneczkowa</t>
  </si>
  <si>
    <t>Plac zabaw ul. Skalna</t>
  </si>
  <si>
    <t>Park przy wodospadzie</t>
  </si>
  <si>
    <t>Park przy Mieszku</t>
  </si>
  <si>
    <t>Cmentarz komunalny</t>
  </si>
  <si>
    <t>Ogrodzenia</t>
  </si>
  <si>
    <t>Biobloki</t>
  </si>
  <si>
    <t>Kocioł Żeliwny</t>
  </si>
  <si>
    <t>Mosty</t>
  </si>
  <si>
    <t>Rów odwadniający</t>
  </si>
  <si>
    <t>Park ul. Nadrzeczna</t>
  </si>
  <si>
    <t>Park przy LIPIE SĄDOWEJ</t>
  </si>
  <si>
    <t>Projekty unijne</t>
  </si>
  <si>
    <t>Stacja Uzdatnia Wody wraz z Ujęciem wody „Majówka”</t>
  </si>
  <si>
    <t>Budynek „Karpaczańskie Centrum Kultury i Turystyki” ul. Kolejowa 3 wraz z urządzeniem do przemieszczania się osób niepełnosprawnych</t>
  </si>
  <si>
    <t>Plac zabaw ul. Kopernika</t>
  </si>
  <si>
    <t>Doposażenie parków</t>
  </si>
  <si>
    <t xml:space="preserve">Tor saneczkowy </t>
  </si>
  <si>
    <t>Pole namiotowe</t>
  </si>
  <si>
    <t>Oczyszczalnia ścieków ul. Nadrzeczna budynek i oczyszczalnia wraz z wyposażeniem</t>
  </si>
  <si>
    <t>Szafki metalowe ubraniowe</t>
  </si>
  <si>
    <t>Dozorcówka</t>
  </si>
  <si>
    <t>Nazwa jednostki</t>
  </si>
  <si>
    <t>Zabezpieczenia przeciwpożarowe</t>
  </si>
  <si>
    <t>Zabezpieczenia przeciw kradzieżowe</t>
  </si>
  <si>
    <t>okratowane okna budynku, system alarmujący służby z całodobową ochroną</t>
  </si>
  <si>
    <t>gaśnice lub agregaty (liczba:8), hydranty zewnętrzne (liczba: 2),  hydranty wewnętrzne (liczba: 2)</t>
  </si>
  <si>
    <t>co najmniej 2 zamki wielozastawkowe w każdych drzwiach zewnętrznych, system alarmujący służby z całodobową ochroną</t>
  </si>
  <si>
    <t>gaśnice lub agregaty (liczba:16), hydranty zewnętrzne (liczba: 2),  hydranty wewnętrzne (liczba: 4)</t>
  </si>
  <si>
    <t>Urządzenia sygnalizujące powstanie pożaru (sygnalizacja oddymiania), gaśnice lub agregaty (liczba:8), hydranty zewnętrzne, hydranty wewnętrzne (liczba: 4)</t>
  </si>
  <si>
    <t>gaśnice lub agregaty (liczba:6), hydranty zewnętrzne (liczba: 2),  hydranty wewnętrzne (liczba: 3)</t>
  </si>
  <si>
    <t>Miejski Zakład Gospodarki Komunalnej Sp. z o.o.</t>
  </si>
  <si>
    <t>gaśnice i hydrant</t>
  </si>
  <si>
    <t>czujki ruchu połączone z firmą ochroniarską</t>
  </si>
  <si>
    <t>Plac zabaw ul. Sadowa</t>
  </si>
  <si>
    <t>Budynek przedszkola</t>
  </si>
  <si>
    <t>ul. Konstytucji 3 Maja 54a (budynek B)</t>
  </si>
  <si>
    <t>Garaż murowany ul. Konstytucji 3 Maja 54</t>
  </si>
  <si>
    <t>Sprzęt reporterski wramach projektu "Życie regionu w obuiektywie młodych"</t>
  </si>
  <si>
    <t>Elementy z projektu Transkarkonosze (wyświetlacz, SIM, piktogramy kamienne)</t>
  </si>
  <si>
    <t>Elementy z projektu Zielone Karkonosze</t>
  </si>
  <si>
    <t>Park przy ul. Saneczkowej</t>
  </si>
  <si>
    <t>Plac zabaw ul. Karkonoska w tym "Młynek miłości"</t>
  </si>
  <si>
    <t>Elementy z projektu Via Sacra</t>
  </si>
  <si>
    <t xml:space="preserve">Elementy sprzętu reporterskiego w ramach zadania " Życie regionu w obiektywie młodych" - </t>
  </si>
  <si>
    <t xml:space="preserve">Wyposażenie ujęć wody </t>
  </si>
  <si>
    <t xml:space="preserve">Syrena alarmowa ul. Skalna </t>
  </si>
  <si>
    <t>Syrena alarmowa ul. Konstytucji 3 Maja - budynek Urzędu Miasta</t>
  </si>
  <si>
    <t>Brama na zaporę ul. Konstytucji 3 Maja</t>
  </si>
  <si>
    <t>ROZDRABNIACZ DO GAŁĘZI HJ 4M+Ślimak hydrauliczny</t>
  </si>
  <si>
    <t>AMMANN Płyta zageszczająca</t>
  </si>
  <si>
    <t>Odkurzacz do liści naburtowy Perruzo</t>
  </si>
  <si>
    <t>Frezarka do asfaltu firmy cpb 45.15 gf GORDINI</t>
  </si>
  <si>
    <t>Beczka ascenizacyjna Pomot 5000 na przyczepie jednoosiowej</t>
  </si>
  <si>
    <t>Młot elektryczny HITACHI</t>
  </si>
  <si>
    <t>Centrala telefoniczna</t>
  </si>
  <si>
    <t>Zestaw URWIS Zjeżdżalnia</t>
  </si>
  <si>
    <t>Młot hydrauliczny do koparki CASE</t>
  </si>
  <si>
    <t>Serwery</t>
  </si>
  <si>
    <t>Budynek,  ul.Obrońców Pokoju 2a, ubezpiecza właściciel - Urząd Miasta</t>
  </si>
  <si>
    <t>Projektory</t>
  </si>
  <si>
    <t xml:space="preserve">system alarmujący służby z całodobową ochroną, monitoring, </t>
  </si>
  <si>
    <t>co najmniej 2 zamki wielozastawkowe w każdych drzwiach zewnętrznych, system alarmujący służby z całodobową ochroną, monitoring</t>
  </si>
  <si>
    <t>Urządzenie nasnieżające TOPGUN</t>
  </si>
  <si>
    <t>Opis</t>
  </si>
  <si>
    <t>Urząd Miasta</t>
  </si>
  <si>
    <t>Urządzenie do przemieszczania osób niepełnosprawnych</t>
  </si>
  <si>
    <t>78 000 zł</t>
  </si>
  <si>
    <t>TYP : CIBES A 5000</t>
  </si>
  <si>
    <t>ROK BUDOWY : 2009</t>
  </si>
  <si>
    <t>NR FABRYCZNY : 8515668</t>
  </si>
  <si>
    <t>UDŹWIG: 400 kg</t>
  </si>
  <si>
    <t>NR EWIDENCYJNY: N3026000260</t>
  </si>
  <si>
    <t>MZGK sp. z o.o. Karpacz</t>
  </si>
  <si>
    <t>CASE 695 Wolnobieżny</t>
  </si>
  <si>
    <t>Pług SNK</t>
  </si>
  <si>
    <t>Zakupiony w 2009 dołączany do MAN 19.372 DJE 95FY</t>
  </si>
  <si>
    <t>Pług i piaskarka</t>
  </si>
  <si>
    <t>10 200, 00 zł</t>
  </si>
  <si>
    <t>Rider do odśnieżania chodników szczotki + dmuchawa</t>
  </si>
  <si>
    <t>Rok produkcji:2009 , Numer inwentarzowy/ nadwozia: 091300018</t>
  </si>
  <si>
    <t>Zamiatarka OCP-600/2100</t>
  </si>
  <si>
    <t>Fotopułapka</t>
  </si>
  <si>
    <t>8.</t>
  </si>
  <si>
    <t>9.</t>
  </si>
  <si>
    <t>Urządzenia alarmowe</t>
  </si>
  <si>
    <t>Pług Dobrowolski i Piaskarka Dobrowolski</t>
  </si>
  <si>
    <t>Zakupione w 2012r. Dołączane do MANa(DJ62024)</t>
  </si>
  <si>
    <t>Koparka JCB</t>
  </si>
  <si>
    <t>po modernizacji w 2016r.</t>
  </si>
  <si>
    <t>młot hydrauliczny podłączany do koparki CASE</t>
  </si>
  <si>
    <t>Frezarka do asfaltu</t>
  </si>
  <si>
    <t>Zestaw hydroforni</t>
  </si>
  <si>
    <t>10.</t>
  </si>
  <si>
    <t>Radiotelefony, krótkofalówki</t>
  </si>
  <si>
    <t>Elektroniczny system rejestracji czasu pracy</t>
  </si>
  <si>
    <t>11.</t>
  </si>
  <si>
    <t>12.</t>
  </si>
  <si>
    <t>13.</t>
  </si>
  <si>
    <t>Mienie Klubi Środowiskowego PROFIL</t>
  </si>
  <si>
    <t>Klub Środowiskowy PROFIL</t>
  </si>
  <si>
    <t>Sprzęt elektroniczny - stacjonarny, przenośny, telefony komórkowe, kserokopiarki</t>
  </si>
  <si>
    <t>monitoring pomiarowy na studniach  KS, montoring napływowy na zbiornikach wody, oraz monitoring chlorowania- Inwestycja realizowana przez  I-Electronix Bogusław Kobylarz - wartość inwestycji ok. 100 000 zł</t>
  </si>
  <si>
    <t>posypywarka SCHMIDT nr ASP/533/GB/16</t>
  </si>
  <si>
    <t>montowana na samochód</t>
  </si>
  <si>
    <t>szafa sterownicza na Hydroforni Komuny Paryskiej</t>
  </si>
  <si>
    <t>posypywarka Schmidt nr asp/533/gb/16</t>
  </si>
  <si>
    <t>Ogrodzenie ujęcia wody i hydroforni Komuny Paryskiej</t>
  </si>
  <si>
    <t>Zestaw nagłosnieniowy</t>
  </si>
  <si>
    <t>Zestaw przeszkód MDP</t>
  </si>
  <si>
    <t>platforma ładunkowa</t>
  </si>
  <si>
    <t>szczotka do chwastów</t>
  </si>
  <si>
    <t>pług lmiszowy</t>
  </si>
  <si>
    <t>posypywarka</t>
  </si>
  <si>
    <t>Pług lemieszowy</t>
  </si>
  <si>
    <t>Platforma ładunkowa</t>
  </si>
  <si>
    <t>System łączności cyfrowej</t>
  </si>
  <si>
    <t>Wyświetalcze prędkości 2 sztuki</t>
  </si>
  <si>
    <t>serwer plików</t>
  </si>
  <si>
    <t>5. Szkoła Podstawowa im. Ratowników Górskich w Karpaczu</t>
  </si>
  <si>
    <t>Szkoła Podstawowa im. Ratowników Górskich w Karpaczu</t>
  </si>
  <si>
    <t>Piec konwekcyjny</t>
  </si>
  <si>
    <t>Monitoring wycieku wody</t>
  </si>
  <si>
    <t>Pług do kuboty</t>
  </si>
  <si>
    <t>Pług do Kuboty</t>
  </si>
  <si>
    <t xml:space="preserve">Kserokopiarka </t>
  </si>
  <si>
    <t>Ipad 3 sztuki</t>
  </si>
  <si>
    <t xml:space="preserve">TYP: 0
ROK BUDOWY: 2000
NR FABRYCZNY: A-23841
UDŹWIG: 900 KG
NR EWIDENCYJNY: N3126000817  </t>
  </si>
  <si>
    <t>KASSBOHRER PB 25.100
GELADEFAHRZEUG 
ROK PRODUKCJI: 1983
NR VIN: WKK81300001010573</t>
  </si>
  <si>
    <t>ar</t>
  </si>
  <si>
    <t>Dołączany do Hako</t>
  </si>
  <si>
    <t>bez ac</t>
  </si>
  <si>
    <t>Traktorek KUBOTA B1241</t>
  </si>
  <si>
    <t>zakuwarka przewodów hydraulicznych S3-ecoline firmy Uniflex wraz z przecianarką EM3</t>
  </si>
  <si>
    <t>Zbiornik na OB. O poj. 5 000l</t>
  </si>
  <si>
    <t xml:space="preserve">posypywarka Hillitip ICEstriker </t>
  </si>
  <si>
    <t>Ulica</t>
  </si>
  <si>
    <t>Wartość odtworzeniowa</t>
  </si>
  <si>
    <t>CESJA</t>
  </si>
  <si>
    <t>Liczba lokali</t>
  </si>
  <si>
    <t>Ognioodporność</t>
  </si>
  <si>
    <t>Powierzchnia użytkowa m2</t>
  </si>
  <si>
    <t>Liczba kondygnacji</t>
  </si>
  <si>
    <t>Rodzaj konstrukcji</t>
  </si>
  <si>
    <t>Rodzaj pokrycia dachowego</t>
  </si>
  <si>
    <t>Opis/ informacje dodatkowe</t>
  </si>
  <si>
    <t>Remonty od 2014</t>
  </si>
  <si>
    <t>Wspólnota Mieszkaniowa - Dolna 14</t>
  </si>
  <si>
    <t>Dolna 14</t>
  </si>
  <si>
    <t>mieszana</t>
  </si>
  <si>
    <t>-</t>
  </si>
  <si>
    <t>dach</t>
  </si>
  <si>
    <t>Wspólnota Mieszkaniowa - Grzybowa 5</t>
  </si>
  <si>
    <t>Grzybowa 5</t>
  </si>
  <si>
    <t>blacha</t>
  </si>
  <si>
    <t>Wspólnota Mieszkaniowa - Kamienna 2</t>
  </si>
  <si>
    <t>Kamienna 2</t>
  </si>
  <si>
    <t>mieszane</t>
  </si>
  <si>
    <t>lok. k. gaz</t>
  </si>
  <si>
    <t>Wspólnota Mieszkaniowa - Kamienna 3</t>
  </si>
  <si>
    <t>Kamienna 3</t>
  </si>
  <si>
    <t>Wspólnota Mieszkaniowa - Karkonoska 19</t>
  </si>
  <si>
    <t>Karkonoska 19</t>
  </si>
  <si>
    <t>bl. + papa</t>
  </si>
  <si>
    <t>dach+klatka</t>
  </si>
  <si>
    <t>Wspólnota Mieszkaniowa - Karkonoska 29</t>
  </si>
  <si>
    <t>Karkonoska 29</t>
  </si>
  <si>
    <t>1lu+3</t>
  </si>
  <si>
    <t>bl. + pł. et.</t>
  </si>
  <si>
    <t>Wspólnota Mieszkaniowa - Karkonoska 30</t>
  </si>
  <si>
    <t>Karkonoska 30</t>
  </si>
  <si>
    <t>1lu+10</t>
  </si>
  <si>
    <t>Wspólnota Mieszkaniowa - Karkonoska 32</t>
  </si>
  <si>
    <t>Karkonoska 32</t>
  </si>
  <si>
    <t>ING</t>
  </si>
  <si>
    <t>Wspólnota Mieszkaniowa - Karkonoska 34</t>
  </si>
  <si>
    <t>Karkonoska 34</t>
  </si>
  <si>
    <t>gont</t>
  </si>
  <si>
    <t>werandy</t>
  </si>
  <si>
    <t>Wspólnota Mieszkaniowa - Karkonoska 37</t>
  </si>
  <si>
    <t>Karkonoska 37</t>
  </si>
  <si>
    <t>Wspólnota Mieszkaniowa - Karkonoska 39</t>
  </si>
  <si>
    <t>Karkonoska 39</t>
  </si>
  <si>
    <t>1lu+9</t>
  </si>
  <si>
    <t>Wspólnota Mieszkaniowa - Karkonoska 41</t>
  </si>
  <si>
    <t>Karkonoska 41</t>
  </si>
  <si>
    <t>Wspólnota Mieszkaniowa - Karkonoska 5</t>
  </si>
  <si>
    <t>Karkonoska 5</t>
  </si>
  <si>
    <t>1lu+14</t>
  </si>
  <si>
    <t>Papa+ blacha</t>
  </si>
  <si>
    <t>Wspólnota Mieszkaniowa - Karkonoska 53</t>
  </si>
  <si>
    <t>Karkonoska 53</t>
  </si>
  <si>
    <t>Wspólnota Mieszkaniowa - Karkonoska 54</t>
  </si>
  <si>
    <t>Karkonoska 54</t>
  </si>
  <si>
    <t>Wspólnota Mieszkaniowa - Kolejowa 1</t>
  </si>
  <si>
    <t>Kolejowa 1</t>
  </si>
  <si>
    <t>Wspólnota Mieszkaniowa - Kolejowa 12</t>
  </si>
  <si>
    <t>Kolejowa 12</t>
  </si>
  <si>
    <t>papa + pł. et.</t>
  </si>
  <si>
    <t>Wspólnota Mieszkaniowa - Kolejowa 2</t>
  </si>
  <si>
    <t>Kolejowa 2</t>
  </si>
  <si>
    <t>Wspólnota Mieszkaniowa - Kolejowa 6</t>
  </si>
  <si>
    <t>Kolejowa 6</t>
  </si>
  <si>
    <t>Wspólnota Mieszkaniowa - Konopnickiej 5</t>
  </si>
  <si>
    <t>Konopnickiej 5</t>
  </si>
  <si>
    <t>ceramiczna</t>
  </si>
  <si>
    <t>Wspólnota Mieszkaniowa - Komuny Paryskiej 3</t>
  </si>
  <si>
    <t>Komuny Paryskiej 3</t>
  </si>
  <si>
    <t>Wspólnota Mieszkaniowa - Konstytucji 3-go  Maja 20</t>
  </si>
  <si>
    <t>Konstytucji 3-go  Maja 20</t>
  </si>
  <si>
    <t>4lu+5</t>
  </si>
  <si>
    <t>Wspólnota Mieszkaniowa - Konstytucji 3-go  Maja 21</t>
  </si>
  <si>
    <t>Konstytucji 3-go  Maja 21</t>
  </si>
  <si>
    <t>dach+elewacja</t>
  </si>
  <si>
    <t>Wspólnota Mieszkaniowa - Konstytucji 3-go  Maja 25</t>
  </si>
  <si>
    <t>Konstytucji 3-go  Maja 25</t>
  </si>
  <si>
    <t>2lu+4</t>
  </si>
  <si>
    <t>Wspólnota Mieszkaniowa - Konstytucji 3-go  Maja 32</t>
  </si>
  <si>
    <t>Konstytucji 3-go  Maja 32</t>
  </si>
  <si>
    <t>2lu+9</t>
  </si>
  <si>
    <t>Wspólnota Mieszkaniowa - Konstytucji 3-go  Maja 33</t>
  </si>
  <si>
    <t>Konstytucji 3-go  Maja 33</t>
  </si>
  <si>
    <t>2lu+8</t>
  </si>
  <si>
    <t>Wspólnota Mieszkaniowa - Konstytucji 3-go  Maja 35</t>
  </si>
  <si>
    <t>Konstytucji 3-go  Maja 35</t>
  </si>
  <si>
    <t>Wspólnota Mieszkaniowa - Konstytucji 3-go  Maja 41</t>
  </si>
  <si>
    <t>Konstytucji 3-go  Maja 41</t>
  </si>
  <si>
    <t>4lu+6</t>
  </si>
  <si>
    <t>Wspólnota Mieszkaniowa - Konstytucji 3-go  Maja 45</t>
  </si>
  <si>
    <t>Konstytucji 3-go  Maja 45</t>
  </si>
  <si>
    <t>1lu+6</t>
  </si>
  <si>
    <t>pł. eter.</t>
  </si>
  <si>
    <t>Wspólnota Mieszkaniowa - Konstytucji 3-go  Maja 57</t>
  </si>
  <si>
    <t>Konstytucji 3-go  Maja 57</t>
  </si>
  <si>
    <t>3lu+8</t>
  </si>
  <si>
    <t>Wspólnota Mieszkaniowa - Konstytucji 3-go  Maja 63</t>
  </si>
  <si>
    <t>Konstytucji 3-go  Maja 63</t>
  </si>
  <si>
    <t>Wspólnota Mieszkaniowa - Konstytucji 3-go  Maja 64</t>
  </si>
  <si>
    <t>Konstytucji 3-go  Maja 64</t>
  </si>
  <si>
    <t>Wspólnota Mieszkaniowa - Konstytucji 3-go  Maja 68</t>
  </si>
  <si>
    <t>Konstytucji 3-go  Maja 68</t>
  </si>
  <si>
    <t>Wspólnota Mieszkaniowa - Konstytucji 3-go  Maja 72</t>
  </si>
  <si>
    <t>Konstytucji 3-go  Maja 72</t>
  </si>
  <si>
    <t>Wspólnota Mieszkaniowa - Konstytucji 3-go  Maja 75</t>
  </si>
  <si>
    <t>Konstytucji 3-go  Maja 75</t>
  </si>
  <si>
    <t>PKO</t>
  </si>
  <si>
    <t>2lu+15</t>
  </si>
  <si>
    <t>Wspólnota Mieszkaniowa - Konstytucji 3-go  Maja 78</t>
  </si>
  <si>
    <t>Konstytucji 3-go  Maja 78</t>
  </si>
  <si>
    <t>Wspólnota Mieszkaniowa - Konstytucji 3-go Maja 15</t>
  </si>
  <si>
    <t>Konstytucji 3-go Maja 15</t>
  </si>
  <si>
    <t>1lu+8</t>
  </si>
  <si>
    <t>Wspólnota Mieszkaniowa - Kościelna 2</t>
  </si>
  <si>
    <t>Kościelna 2</t>
  </si>
  <si>
    <t>Wspólnota Mieszkaniowa - Kościuszki 7</t>
  </si>
  <si>
    <t>Kościuszki 7</t>
  </si>
  <si>
    <t>Wspólnota Mieszkaniowa - Kowarska 2</t>
  </si>
  <si>
    <t>Kowarska 2</t>
  </si>
  <si>
    <t>Wspólnota Mieszkaniowa - Kowarska 4</t>
  </si>
  <si>
    <t>Kowarska 4</t>
  </si>
  <si>
    <t>Wspólnota Mieszkaniowa - Kowarska 5</t>
  </si>
  <si>
    <t>Kowarska 5</t>
  </si>
  <si>
    <t>Wspólnota Mieszkaniowa - Krótka 2</t>
  </si>
  <si>
    <t>Krótka 2</t>
  </si>
  <si>
    <t>blacha + papa</t>
  </si>
  <si>
    <t>Wspólnota Mieszkaniowa - Krótka 5</t>
  </si>
  <si>
    <t>Krótka 5</t>
  </si>
  <si>
    <t>Wspólnota Mieszkaniowa - Linowa 5</t>
  </si>
  <si>
    <t>Linowa 5</t>
  </si>
  <si>
    <t>lok. k. gaz.</t>
  </si>
  <si>
    <t>Wspólnota Mieszkaniowa - Mickiewicza 1</t>
  </si>
  <si>
    <t>Mickiewicza 1</t>
  </si>
  <si>
    <t>Wspólnota Mieszkaniowa - Mickiewicza 5A</t>
  </si>
  <si>
    <t>Mickiewicza 5A</t>
  </si>
  <si>
    <t>Wspólnota Mieszkaniowa - Mickiewicza 7</t>
  </si>
  <si>
    <t>Mickiewicza 7</t>
  </si>
  <si>
    <t>Wspólnota Mieszkaniowa - Myśliwska 10</t>
  </si>
  <si>
    <t>Myśliwska 10</t>
  </si>
  <si>
    <t>Nad Łomnicą 11</t>
  </si>
  <si>
    <t>2lu+7</t>
  </si>
  <si>
    <t>Wspólnota Mieszkaniowa - Nad Łomnicą 13</t>
  </si>
  <si>
    <t>Nad Łomnicą 13</t>
  </si>
  <si>
    <t>klatka schodowa</t>
  </si>
  <si>
    <t>Wspólnota Mieszkaniowa - Nad Łomnicą 16</t>
  </si>
  <si>
    <t>Nad Łomnicą 16</t>
  </si>
  <si>
    <t>Wspólnota Mieszkaniowa - Nad Łomnicą 20</t>
  </si>
  <si>
    <t>Nad Łomnicą 20</t>
  </si>
  <si>
    <t>okna</t>
  </si>
  <si>
    <t>Wspólnota Mieszkaniowa - Nad Łomnicą 22</t>
  </si>
  <si>
    <t>Nad Łomnicą 22</t>
  </si>
  <si>
    <t>Wspólnota Mieszkaniowa - Nad Łomnicą 24</t>
  </si>
  <si>
    <t>Nad Łomnicą 24</t>
  </si>
  <si>
    <t>Wspólnota Mieszkaniowa - Nad Łomnicą 3</t>
  </si>
  <si>
    <t>Nad Łomnicą 3</t>
  </si>
  <si>
    <t>Wspólnota Mieszkaniowa - Nad Łomnicą 32</t>
  </si>
  <si>
    <t>Nad Łomnicą 32</t>
  </si>
  <si>
    <t>Wspólnota Mieszkaniowa - Nadrzeczna 4</t>
  </si>
  <si>
    <t>Nadrzeczna 4</t>
  </si>
  <si>
    <t>Wspólnota Mieszkaniowa - Ogrodnicza 3</t>
  </si>
  <si>
    <t>Ogrodnicza 3</t>
  </si>
  <si>
    <t>Wspólnota Mieszkaniowa - Okrzei 4</t>
  </si>
  <si>
    <t>Okrzei 4</t>
  </si>
  <si>
    <t>kotłownia gazowa</t>
  </si>
  <si>
    <t>Wspólnota Mieszkaniowa - Okrzei 6</t>
  </si>
  <si>
    <t>Okrzei 6</t>
  </si>
  <si>
    <t>klatka</t>
  </si>
  <si>
    <t>Wspólnota Mieszkaniowa - Przemysłowa 4</t>
  </si>
  <si>
    <t>Przemysłowa 4</t>
  </si>
  <si>
    <t>Wspólnota Mieszkaniowa - Przemysłowa 5</t>
  </si>
  <si>
    <t>Przemysłowa 5</t>
  </si>
  <si>
    <t>Wspólnota Mieszkaniowa - Przew. Górskich 2</t>
  </si>
  <si>
    <t>Przew. Górskich 2</t>
  </si>
  <si>
    <t>Wspólnota Mieszkaniowa - Saneczkowa 4</t>
  </si>
  <si>
    <t>Saneczkowa 4</t>
  </si>
  <si>
    <t>Wspólnota Mieszkaniowa - Sikorskiego 189</t>
  </si>
  <si>
    <t>Sikorskiego 189</t>
  </si>
  <si>
    <t>Wspólnota Mieszkaniowa - Skłodowskiej - Curie 3</t>
  </si>
  <si>
    <t>Skłodowskiej - Curie 3</t>
  </si>
  <si>
    <t>Wspólnota Mieszkaniowa - Słowackiego 3</t>
  </si>
  <si>
    <t>Słowackiego 3</t>
  </si>
  <si>
    <t>Wspólnota Mieszkaniowa - Słowackiego 5</t>
  </si>
  <si>
    <t>Słowackiego 5</t>
  </si>
  <si>
    <t>Wspólnota Mieszkaniowa - Staszica 34</t>
  </si>
  <si>
    <t>Staszica 34</t>
  </si>
  <si>
    <t>Wspólnota Mieszkaniowa - Staszica 36</t>
  </si>
  <si>
    <t>Staszica 36</t>
  </si>
  <si>
    <t>Wspólnota Mieszkaniowa - Strażacka 2</t>
  </si>
  <si>
    <t>Strażacka 2</t>
  </si>
  <si>
    <t>Wspólnota Mieszkaniowa - Szkolna 2A</t>
  </si>
  <si>
    <t>Szkolna 2A</t>
  </si>
  <si>
    <t>Wspólnota Mieszkaniowa - Szkolna 5</t>
  </si>
  <si>
    <t>Szkolna 5</t>
  </si>
  <si>
    <t>Eternit, blacha, papa</t>
  </si>
  <si>
    <t>Wspólnota Mieszkaniowa - Wielkopolska 8</t>
  </si>
  <si>
    <t>Wielkopolska 8</t>
  </si>
  <si>
    <t>Wspólnota Mieszkaniowa - Wilcza 8</t>
  </si>
  <si>
    <t>Wilcza 8</t>
  </si>
  <si>
    <t>Wspólnota Mieszkaniowa - Wiosenna 2</t>
  </si>
  <si>
    <t>Wiosenna 2</t>
  </si>
  <si>
    <t>Wspólnota Mieszkaniowa - Wolna 1</t>
  </si>
  <si>
    <t>Wolna 1</t>
  </si>
  <si>
    <t>Wspólnota Mieszkaniowa - Wolna 2</t>
  </si>
  <si>
    <t>Wolna 2</t>
  </si>
  <si>
    <t>Wspólnota Mieszkaniowa - Wolna 3</t>
  </si>
  <si>
    <t>Wolna 3</t>
  </si>
  <si>
    <t>Wspólnota Mieszkaniowe - Karkonoska 12</t>
  </si>
  <si>
    <t>Karkonoska 12</t>
  </si>
  <si>
    <t>Wspólnota Mieszkaniowe - Nadrzeczna 2</t>
  </si>
  <si>
    <t>Nadrzeczna 2</t>
  </si>
  <si>
    <t>Wspólnota Mieszkaniowe - Kowarska 1</t>
  </si>
  <si>
    <t>Kowarska 1</t>
  </si>
  <si>
    <t>Wspólnota Mieszkaniowa - Konstytucji 3-go  Maja 49</t>
  </si>
  <si>
    <t>Konstytucji 3-go  Maja 49</t>
  </si>
  <si>
    <t>lok.k.gaz.</t>
  </si>
  <si>
    <t>RAZEM:</t>
  </si>
  <si>
    <t>Wspólnota Mieszkaniowa - Nad Łomnicą 11</t>
  </si>
  <si>
    <t>Posiada ubezpieczenie  do 14.03.2020</t>
  </si>
  <si>
    <t>Przedmiot remontu</t>
  </si>
  <si>
    <t>Lokalizacja urządzęń</t>
  </si>
  <si>
    <t>Stacje ładowania z systemem solarnym , w których zamontowane sa urządzenia NBIOT (Access point zewnętrzny z modemem LTE, w obudowie z zasilaczem i zestawem anten) - 10 sztuk</t>
  </si>
  <si>
    <t>ul. Konstytucji 3 Maja 48 b Hala sportowo-widowiskowa wraz z urządzeniem do przemieszczania się osób niepełnosprawnych</t>
  </si>
  <si>
    <t>stal</t>
  </si>
  <si>
    <t>konstrukacja stalowa z pokryciem z blachy</t>
  </si>
  <si>
    <t>blacha na dźwigarach stalowych</t>
  </si>
  <si>
    <t>14.</t>
  </si>
  <si>
    <t>15.</t>
  </si>
  <si>
    <t>16.</t>
  </si>
  <si>
    <t>17.</t>
  </si>
  <si>
    <t>ilość szkód</t>
  </si>
  <si>
    <t>wypłaty</t>
  </si>
  <si>
    <t>GMINA wraz z jednostkami</t>
  </si>
  <si>
    <t>Ubezpieczenie mienia od wszystkich ryzyk</t>
  </si>
  <si>
    <t>Ubezpieczenie sprzetu elektronicznego</t>
  </si>
  <si>
    <t>Ubezpieczenie odpowiedzailności cywilnej</t>
  </si>
  <si>
    <t>18 757,40 zł i 10 800,00 zł w rezerwie</t>
  </si>
  <si>
    <t>Ubezpieczenie maszyn</t>
  </si>
  <si>
    <t>Ubezpieczenie odpowiedzailności cywilnej zarządcy nieruchomości</t>
  </si>
  <si>
    <t>Wspólnoty mieszkaniowe</t>
  </si>
  <si>
    <t>Ubezpieczenie mienia</t>
  </si>
  <si>
    <t>Ubezpieczenie następstw nieszczęśliwych wypadków OPS</t>
  </si>
  <si>
    <t>8 963,07 zł i 2 900,00 w rezerwie</t>
  </si>
  <si>
    <t>Namioty - 2 sztuki</t>
  </si>
  <si>
    <t>Tablice informacyjne - szklano-kamienne</t>
  </si>
  <si>
    <t>Trampoliny 5 sztuk w Parku ul. Mickiewicza</t>
  </si>
  <si>
    <t>Siłownia zewnetrzna ul. Sadowa-Maszyna MK6+Pylon+Motyl MK20</t>
  </si>
  <si>
    <t>Siłownia zewnetrzna ul. Nadrzeczna-Jeździec MK 19+Pylon+ Biegacz MK1</t>
  </si>
  <si>
    <t>Siłownia zewnetrzna ul. Nadrzeczna-Wioślarz MK 13+Pylon+Orbitrek MK7</t>
  </si>
  <si>
    <t>Siłownia zewnetrzna ul. Nadrzeczna-Maszyna MK5+Pylon+Motyl MK20</t>
  </si>
  <si>
    <t>Administracyjne Centrum Zarządzania Miastem system ostrzegania (syreny i system sterujący)</t>
  </si>
  <si>
    <t>Administracyjne Centrum Zarządzania  Miastem - wyposażenie OSP</t>
  </si>
  <si>
    <t>Sprzęt elektroniczny stacjonarny (serweri i zestawy komputerowe)</t>
  </si>
  <si>
    <t>System do głosowania i debat</t>
  </si>
  <si>
    <t>Monitoring miejski</t>
  </si>
  <si>
    <t>Klimatyzacja 2 sztuki</t>
  </si>
  <si>
    <t>UPS (zasilanie awaryjne)</t>
  </si>
  <si>
    <t>gaśnica sztuk 2</t>
  </si>
  <si>
    <t>Administracyjne Centrum Zarządzania Miastem, ul. Obrońców Pokoju 2c</t>
  </si>
  <si>
    <t>Stadion lekkoatletyczny Karpacz ul. Polskich Olimpijczyków 1</t>
  </si>
  <si>
    <t>Siłownia zewnetrzna Parkowa (wyciąg górny orbitrek, wahadło - twister), Sadowa ( wahadło-twister, wioślarza, biegacz-narciarz),  Saneczkowa (prasa nozna , wioslarza, wyciag górny, biegacz orbitrek)</t>
  </si>
  <si>
    <t>Hako CityMaster</t>
  </si>
  <si>
    <t>pojazd</t>
  </si>
  <si>
    <t>Budynek,  ul.Obrońców Pokoju 2a - sziedziba MOPS</t>
  </si>
  <si>
    <t>Siedziba MZGK, ul. Obrońców pokoju 2A pow. bud. A 437m^2 w tym stolarnia</t>
  </si>
  <si>
    <t>Urządzenie do przemieszczania osób niepełnosprawnych - Karpaczańskie Centrum Kultury - Muzeum Zabawek</t>
  </si>
  <si>
    <t>Platforma dla osób niepełnosprawnych - Karpaczańskie Centrum Kultury - Muzeum Zabawek</t>
  </si>
  <si>
    <t>Urządzenie do przemieszczania osób niepełnosprawnych - Karpaczańskie Centrum Kultury - Miejska Biblioteka Publiczna</t>
  </si>
  <si>
    <t>,</t>
  </si>
  <si>
    <t>TYP: GeN2 GF 0882VO, Rok budowy 2011, nr fabryczny D8NEF714, Udźwig - 630kg, nr ewidencyjny: N 3126001835</t>
  </si>
  <si>
    <t>Nr ewidencyjny: N3026000311 nr fabryczny S5353</t>
  </si>
  <si>
    <t>rok budowy 2011, nr fabryczny D8NEF715, Udźwig: 630 kg</t>
  </si>
  <si>
    <t>Miejski Park Zabaw</t>
  </si>
  <si>
    <t>Ogród roslin wodnych i bagiennych</t>
  </si>
  <si>
    <t>Park przy skoczni</t>
  </si>
  <si>
    <t>Infrastruktura na Skwerach przy Mickiewicza, Staszica/Narutowicza i Komuny Paryskiej/Bema ( ławki, kosze na śmieci i trejaż)</t>
  </si>
  <si>
    <t>Hala warsztatowa z podpiwniczeniem, ul. Obrońców pokoju 2A pow. 423,60 m^2</t>
  </si>
  <si>
    <t>żelbetowy</t>
  </si>
  <si>
    <t>blacha, dachówka ceramiczna</t>
  </si>
  <si>
    <t>przebudowa 2019</t>
  </si>
  <si>
    <t>Przebudowa 2019 - W skład wchodzą: budynek, magazyn sprzetu, mury oporowe drogi i parkingi, arena lekkoatletyczna z wyposarzeniem, kalistenika, bieżnia, poisko do siatkówki, oświetlenie, mała architektura, przyłacza itp..</t>
  </si>
  <si>
    <t>2019 - Park zabaw ul. Saneczkowa, Park przy wodospadzie, skwer przy urzędzie, Miejski Plac zabaw przy ul. Parkowej, Park przy lipie, ogród roslin wodnych i bagiennych przy ul. Dolnej, Przystanek autobusowy na skrzyżowaniu ul. Kolejowej i Konstytucji 3 Maja, ul. Skalna przy placu zabaw, stadion miejski, park przy ul. Rybackiej</t>
  </si>
  <si>
    <t>więźba dachowa, wiązary</t>
  </si>
  <si>
    <t>blacha na rąbek stojący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</si>
</sst>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 &quot;#,##0.00&quot; zł &quot;;&quot;-&quot;#,##0.00&quot; zł &quot;;&quot; &quot;&quot;-&quot;#&quot; zł &quot;;@&quot; &quot;"/>
    <numFmt numFmtId="168" formatCode="#,##0.00&quot; zł&quot;;[Red]&quot;-&quot;#,##0.00&quot; zł&quot;"/>
    <numFmt numFmtId="169" formatCode="#,##0.00&quot; zł&quot;"/>
    <numFmt numFmtId="170" formatCode="#,##0.00&quot; &quot;[$zł-415];[Red]&quot;-&quot;#,##0.00&quot; &quot;[$zł-415]"/>
    <numFmt numFmtId="171" formatCode="0.000%"/>
    <numFmt numFmtId="172" formatCode="yyyy/mm/dd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[$zł-415];[Red]\-#,##0.00\ [$zł-415]"/>
    <numFmt numFmtId="179" formatCode="_-* #,##0.00&quot; zł&quot;_-;\-* #,##0.00&quot; zł&quot;_-;_-* \-??&quot; zł&quot;_-;_-@_-"/>
    <numFmt numFmtId="180" formatCode="#,##0.00&quot; zł&quot;;[Red]\-#,##0.00&quot; zł&quot;"/>
    <numFmt numFmtId="181" formatCode="_-* #,##0.00_-;\-* #,##0.00_-;_-* \-??_-;_-@_-"/>
    <numFmt numFmtId="182" formatCode="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1" fillId="0" borderId="0">
      <alignment/>
      <protection/>
    </xf>
    <xf numFmtId="0" fontId="32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32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170" fontId="40" fillId="0" borderId="0">
      <alignment/>
      <protection/>
    </xf>
    <xf numFmtId="178" fontId="5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44" fontId="24" fillId="33" borderId="0" xfId="71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8" fontId="2" fillId="33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right" vertical="center"/>
    </xf>
    <xf numFmtId="8" fontId="3" fillId="33" borderId="10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0" fontId="3" fillId="35" borderId="12" xfId="58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vertical="center"/>
    </xf>
    <xf numFmtId="8" fontId="3" fillId="36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4" fontId="3" fillId="33" borderId="0" xfId="71" applyFont="1" applyFill="1" applyAlignment="1">
      <alignment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6" fontId="3" fillId="33" borderId="0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3" fillId="33" borderId="0" xfId="0" applyFont="1" applyFill="1" applyAlignment="1">
      <alignment wrapText="1"/>
    </xf>
    <xf numFmtId="44" fontId="3" fillId="33" borderId="0" xfId="0" applyNumberFormat="1" applyFont="1" applyFill="1" applyAlignment="1">
      <alignment/>
    </xf>
    <xf numFmtId="44" fontId="3" fillId="33" borderId="0" xfId="71" applyFont="1" applyFill="1" applyBorder="1" applyAlignment="1">
      <alignment/>
    </xf>
    <xf numFmtId="166" fontId="2" fillId="37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166" fontId="46" fillId="33" borderId="0" xfId="0" applyNumberFormat="1" applyFont="1" applyFill="1" applyAlignment="1">
      <alignment/>
    </xf>
    <xf numFmtId="166" fontId="3" fillId="33" borderId="10" xfId="0" applyNumberFormat="1" applyFont="1" applyFill="1" applyBorder="1" applyAlignment="1">
      <alignment/>
    </xf>
    <xf numFmtId="166" fontId="3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44" fontId="2" fillId="34" borderId="10" xfId="71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44" fontId="3" fillId="34" borderId="10" xfId="7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4" fontId="2" fillId="34" borderId="10" xfId="7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4" fontId="3" fillId="0" borderId="10" xfId="7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44" fontId="3" fillId="33" borderId="10" xfId="7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vertical="center" wrapText="1"/>
    </xf>
    <xf numFmtId="8" fontId="3" fillId="0" borderId="10" xfId="71" applyNumberFormat="1" applyFont="1" applyFill="1" applyBorder="1" applyAlignment="1">
      <alignment horizontal="right" vertical="center"/>
    </xf>
    <xf numFmtId="8" fontId="3" fillId="33" borderId="10" xfId="71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vertical="center" wrapText="1"/>
    </xf>
    <xf numFmtId="8" fontId="3" fillId="39" borderId="10" xfId="71" applyNumberFormat="1" applyFont="1" applyFill="1" applyBorder="1" applyAlignment="1">
      <alignment horizontal="right" vertical="center"/>
    </xf>
    <xf numFmtId="8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4" fontId="2" fillId="33" borderId="10" xfId="71" applyFont="1" applyFill="1" applyBorder="1" applyAlignment="1">
      <alignment vertical="center"/>
    </xf>
    <xf numFmtId="44" fontId="3" fillId="33" borderId="10" xfId="71" applyFont="1" applyFill="1" applyBorder="1" applyAlignment="1">
      <alignment horizontal="center" vertical="center"/>
    </xf>
    <xf numFmtId="44" fontId="2" fillId="33" borderId="10" xfId="71" applyFont="1" applyFill="1" applyBorder="1" applyAlignment="1">
      <alignment horizontal="center" vertical="center" wrapText="1"/>
    </xf>
    <xf numFmtId="179" fontId="3" fillId="35" borderId="12" xfId="73" applyFont="1" applyFill="1" applyBorder="1" applyAlignment="1" applyProtection="1">
      <alignment horizontal="right" vertical="center"/>
      <protection/>
    </xf>
    <xf numFmtId="44" fontId="2" fillId="33" borderId="10" xfId="71" applyFont="1" applyFill="1" applyBorder="1" applyAlignment="1">
      <alignment horizontal="center" vertical="center"/>
    </xf>
    <xf numFmtId="44" fontId="2" fillId="33" borderId="10" xfId="7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4" fontId="2" fillId="0" borderId="10" xfId="7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wrapText="1"/>
    </xf>
    <xf numFmtId="166" fontId="3" fillId="40" borderId="10" xfId="0" applyNumberFormat="1" applyFont="1" applyFill="1" applyBorder="1" applyAlignment="1">
      <alignment horizontal="center" wrapText="1"/>
    </xf>
    <xf numFmtId="0" fontId="3" fillId="40" borderId="10" xfId="0" applyFont="1" applyFill="1" applyBorder="1" applyAlignment="1">
      <alignment vertical="center" wrapText="1"/>
    </xf>
    <xf numFmtId="0" fontId="3" fillId="40" borderId="0" xfId="0" applyFont="1" applyFill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166" fontId="3" fillId="40" borderId="10" xfId="0" applyNumberFormat="1" applyFont="1" applyFill="1" applyBorder="1" applyAlignment="1">
      <alignment horizontal="right" vertical="center" wrapText="1"/>
    </xf>
    <xf numFmtId="0" fontId="3" fillId="40" borderId="10" xfId="0" applyFont="1" applyFill="1" applyBorder="1" applyAlignment="1">
      <alignment/>
    </xf>
    <xf numFmtId="166" fontId="3" fillId="40" borderId="10" xfId="0" applyNumberFormat="1" applyFont="1" applyFill="1" applyBorder="1" applyAlignment="1">
      <alignment/>
    </xf>
    <xf numFmtId="0" fontId="3" fillId="40" borderId="0" xfId="0" applyFont="1" applyFill="1" applyAlignment="1">
      <alignment horizontal="center"/>
    </xf>
    <xf numFmtId="166" fontId="3" fillId="40" borderId="0" xfId="0" applyNumberFormat="1" applyFont="1" applyFill="1" applyAlignment="1">
      <alignment/>
    </xf>
    <xf numFmtId="0" fontId="2" fillId="37" borderId="1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9" fontId="2" fillId="41" borderId="10" xfId="73" applyFont="1" applyFill="1" applyBorder="1" applyAlignment="1">
      <alignment horizontal="center" vertical="center" wrapText="1"/>
    </xf>
    <xf numFmtId="179" fontId="2" fillId="37" borderId="10" xfId="73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47" fillId="37" borderId="0" xfId="0" applyFont="1" applyFill="1" applyAlignment="1">
      <alignment/>
    </xf>
    <xf numFmtId="0" fontId="3" fillId="37" borderId="19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179" fontId="3" fillId="41" borderId="10" xfId="73" applyFont="1" applyFill="1" applyBorder="1" applyAlignment="1">
      <alignment horizontal="right" vertical="center" wrapText="1"/>
    </xf>
    <xf numFmtId="179" fontId="3" fillId="37" borderId="10" xfId="73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/>
    </xf>
    <xf numFmtId="166" fontId="3" fillId="37" borderId="10" xfId="42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6" fillId="37" borderId="0" xfId="0" applyFont="1" applyFill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179" fontId="2" fillId="41" borderId="10" xfId="73" applyFont="1" applyFill="1" applyBorder="1" applyAlignment="1">
      <alignment horizontal="right" vertical="center" wrapText="1"/>
    </xf>
    <xf numFmtId="0" fontId="3" fillId="45" borderId="10" xfId="0" applyFont="1" applyFill="1" applyBorder="1" applyAlignment="1">
      <alignment vertical="center" wrapText="1"/>
    </xf>
    <xf numFmtId="0" fontId="3" fillId="37" borderId="0" xfId="0" applyFont="1" applyFill="1" applyAlignment="1">
      <alignment/>
    </xf>
    <xf numFmtId="0" fontId="3" fillId="43" borderId="19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179" fontId="2" fillId="43" borderId="10" xfId="73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166" fontId="3" fillId="43" borderId="10" xfId="42" applyNumberFormat="1" applyFont="1" applyFill="1" applyBorder="1" applyAlignment="1">
      <alignment/>
    </xf>
    <xf numFmtId="0" fontId="3" fillId="43" borderId="10" xfId="0" applyFont="1" applyFill="1" applyBorder="1" applyAlignment="1">
      <alignment horizontal="center" wrapText="1"/>
    </xf>
    <xf numFmtId="0" fontId="47" fillId="43" borderId="0" xfId="0" applyFont="1" applyFill="1" applyAlignment="1">
      <alignment/>
    </xf>
    <xf numFmtId="0" fontId="2" fillId="37" borderId="10" xfId="0" applyFont="1" applyFill="1" applyBorder="1" applyAlignment="1">
      <alignment vertical="center"/>
    </xf>
    <xf numFmtId="0" fontId="47" fillId="37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47" fillId="42" borderId="0" xfId="0" applyFont="1" applyFill="1" applyAlignment="1">
      <alignment/>
    </xf>
    <xf numFmtId="166" fontId="47" fillId="37" borderId="0" xfId="42" applyNumberFormat="1" applyFont="1" applyFill="1" applyAlignment="1">
      <alignment/>
    </xf>
    <xf numFmtId="0" fontId="47" fillId="37" borderId="0" xfId="0" applyFont="1" applyFill="1" applyAlignment="1">
      <alignment horizontal="center" wrapText="1"/>
    </xf>
    <xf numFmtId="0" fontId="47" fillId="41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182" fontId="47" fillId="37" borderId="0" xfId="0" applyNumberFormat="1" applyFont="1" applyFill="1" applyAlignment="1">
      <alignment/>
    </xf>
    <xf numFmtId="169" fontId="47" fillId="37" borderId="0" xfId="0" applyNumberFormat="1" applyFont="1" applyFill="1" applyAlignment="1">
      <alignment horizontal="center" vertical="center"/>
    </xf>
    <xf numFmtId="182" fontId="47" fillId="37" borderId="0" xfId="0" applyNumberFormat="1" applyFont="1" applyFill="1" applyAlignment="1">
      <alignment horizontal="center" vertical="center"/>
    </xf>
    <xf numFmtId="166" fontId="3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vertical="center"/>
    </xf>
    <xf numFmtId="180" fontId="3" fillId="35" borderId="10" xfId="0" applyNumberFormat="1" applyFont="1" applyFill="1" applyBorder="1" applyAlignment="1">
      <alignment horizontal="right" vertical="center"/>
    </xf>
    <xf numFmtId="0" fontId="3" fillId="46" borderId="10" xfId="0" applyFont="1" applyFill="1" applyBorder="1" applyAlignment="1">
      <alignment vertical="center"/>
    </xf>
    <xf numFmtId="180" fontId="3" fillId="46" borderId="10" xfId="0" applyNumberFormat="1" applyFont="1" applyFill="1" applyBorder="1" applyAlignment="1">
      <alignment horizontal="right" vertical="center"/>
    </xf>
    <xf numFmtId="0" fontId="3" fillId="35" borderId="10" xfId="59" applyFont="1" applyFill="1" applyBorder="1" applyAlignment="1">
      <alignment horizontal="center" vertical="center"/>
      <protection/>
    </xf>
    <xf numFmtId="0" fontId="3" fillId="35" borderId="10" xfId="59" applyFont="1" applyFill="1" applyBorder="1" applyAlignment="1">
      <alignment vertical="center"/>
      <protection/>
    </xf>
    <xf numFmtId="169" fontId="3" fillId="35" borderId="10" xfId="59" applyNumberFormat="1" applyFont="1" applyFill="1" applyBorder="1">
      <alignment/>
      <protection/>
    </xf>
    <xf numFmtId="0" fontId="3" fillId="46" borderId="10" xfId="59" applyFont="1" applyFill="1" applyBorder="1" applyAlignment="1">
      <alignment vertical="center"/>
      <protection/>
    </xf>
    <xf numFmtId="169" fontId="3" fillId="46" borderId="10" xfId="59" applyNumberFormat="1" applyFont="1" applyFill="1" applyBorder="1">
      <alignment/>
      <protection/>
    </xf>
    <xf numFmtId="0" fontId="3" fillId="35" borderId="10" xfId="58" applyFont="1" applyFill="1" applyBorder="1" applyAlignment="1">
      <alignment horizontal="center" vertical="center"/>
      <protection/>
    </xf>
    <xf numFmtId="0" fontId="3" fillId="35" borderId="10" xfId="58" applyFont="1" applyFill="1" applyBorder="1" applyAlignment="1">
      <alignment vertical="center"/>
      <protection/>
    </xf>
    <xf numFmtId="169" fontId="3" fillId="35" borderId="10" xfId="58" applyNumberFormat="1" applyFont="1" applyFill="1" applyBorder="1">
      <alignment/>
      <protection/>
    </xf>
    <xf numFmtId="0" fontId="3" fillId="46" borderId="10" xfId="58" applyFont="1" applyFill="1" applyBorder="1" applyAlignment="1">
      <alignment vertical="center"/>
      <protection/>
    </xf>
    <xf numFmtId="169" fontId="3" fillId="46" borderId="10" xfId="58" applyNumberFormat="1" applyFont="1" applyFill="1" applyBorder="1">
      <alignment/>
      <protection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6" fontId="43" fillId="0" borderId="10" xfId="0" applyNumberFormat="1" applyFont="1" applyBorder="1" applyAlignment="1">
      <alignment horizontal="center" vertical="center" wrapText="1"/>
    </xf>
    <xf numFmtId="0" fontId="41" fillId="47" borderId="10" xfId="0" applyFont="1" applyFill="1" applyBorder="1" applyAlignment="1">
      <alignment/>
    </xf>
    <xf numFmtId="0" fontId="41" fillId="47" borderId="10" xfId="0" applyFont="1" applyFill="1" applyBorder="1" applyAlignment="1">
      <alignment wrapText="1"/>
    </xf>
    <xf numFmtId="0" fontId="0" fillId="47" borderId="10" xfId="0" applyFill="1" applyBorder="1" applyAlignment="1">
      <alignment horizontal="center" vertical="center"/>
    </xf>
    <xf numFmtId="166" fontId="0" fillId="47" borderId="10" xfId="0" applyNumberForma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48" borderId="20" xfId="58" applyFont="1" applyFill="1" applyBorder="1" applyAlignment="1">
      <alignment vertical="center" wrapText="1"/>
      <protection/>
    </xf>
    <xf numFmtId="0" fontId="3" fillId="40" borderId="10" xfId="0" applyFont="1" applyFill="1" applyBorder="1" applyAlignment="1">
      <alignment vertical="center" wrapText="1"/>
    </xf>
    <xf numFmtId="166" fontId="3" fillId="40" borderId="10" xfId="0" applyNumberFormat="1" applyFont="1" applyFill="1" applyBorder="1" applyAlignment="1">
      <alignment horizontal="right" vertical="center" wrapText="1"/>
    </xf>
    <xf numFmtId="0" fontId="3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center" vertical="center"/>
    </xf>
    <xf numFmtId="166" fontId="3" fillId="40" borderId="10" xfId="0" applyNumberFormat="1" applyFont="1" applyFill="1" applyBorder="1" applyAlignment="1">
      <alignment horizontal="right" vertical="center" wrapText="1"/>
    </xf>
    <xf numFmtId="0" fontId="3" fillId="40" borderId="21" xfId="0" applyFont="1" applyFill="1" applyBorder="1" applyAlignment="1">
      <alignment vertical="center" wrapText="1"/>
    </xf>
    <xf numFmtId="166" fontId="3" fillId="40" borderId="21" xfId="0" applyNumberFormat="1" applyFont="1" applyFill="1" applyBorder="1" applyAlignment="1">
      <alignment horizontal="right" vertical="center" wrapText="1"/>
    </xf>
    <xf numFmtId="0" fontId="3" fillId="48" borderId="10" xfId="58" applyFont="1" applyFill="1" applyBorder="1" applyAlignment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2" fillId="49" borderId="10" xfId="59" applyFont="1" applyFill="1" applyBorder="1" applyAlignment="1">
      <alignment horizontal="center" vertical="center"/>
      <protection/>
    </xf>
    <xf numFmtId="0" fontId="2" fillId="49" borderId="10" xfId="58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center" vertical="center"/>
    </xf>
    <xf numFmtId="166" fontId="3" fillId="40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Heading" xfId="45"/>
    <cellStyle name="Heading 2" xfId="46"/>
    <cellStyle name="Heading 3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Obliczenia" xfId="60"/>
    <cellStyle name="Percent" xfId="61"/>
    <cellStyle name="Result" xfId="62"/>
    <cellStyle name="Result 2" xfId="63"/>
    <cellStyle name="Result2" xfId="64"/>
    <cellStyle name="Result2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PageLayoutView="0" workbookViewId="0" topLeftCell="A80">
      <selection activeCell="A69" sqref="A69:A74"/>
    </sheetView>
  </sheetViews>
  <sheetFormatPr defaultColWidth="9.140625" defaultRowHeight="22.5" customHeight="1"/>
  <cols>
    <col min="1" max="1" width="3.8515625" style="1" bestFit="1" customWidth="1"/>
    <col min="2" max="2" width="62.57421875" style="1" customWidth="1"/>
    <col min="3" max="3" width="23.57421875" style="2" customWidth="1"/>
    <col min="4" max="4" width="14.28125" style="1" hidden="1" customWidth="1"/>
    <col min="5" max="5" width="19.57421875" style="1" hidden="1" customWidth="1"/>
    <col min="6" max="9" width="28.7109375" style="1" hidden="1" customWidth="1"/>
    <col min="10" max="10" width="19.421875" style="1" customWidth="1"/>
    <col min="11" max="11" width="31.28125" style="184" customWidth="1"/>
    <col min="12" max="12" width="18.57421875" style="184" customWidth="1"/>
    <col min="13" max="13" width="25.28125" style="184" customWidth="1"/>
    <col min="14" max="14" width="20.00390625" style="184" customWidth="1"/>
    <col min="15" max="15" width="28.57421875" style="184" customWidth="1"/>
    <col min="16" max="16" width="11.28125" style="1" bestFit="1" customWidth="1"/>
    <col min="17" max="16384" width="9.140625" style="1" customWidth="1"/>
  </cols>
  <sheetData>
    <row r="1" ht="22.5" customHeight="1">
      <c r="A1" s="182"/>
    </row>
    <row r="2" spans="1:15" s="183" customFormat="1" ht="22.5" customHeight="1">
      <c r="A2" s="180" t="s">
        <v>0</v>
      </c>
      <c r="B2" s="52"/>
      <c r="C2" s="53"/>
      <c r="D2" s="3"/>
      <c r="E2" s="3"/>
      <c r="F2" s="195" t="s">
        <v>1</v>
      </c>
      <c r="G2" s="195"/>
      <c r="H2" s="195"/>
      <c r="I2" s="196"/>
      <c r="J2" s="54"/>
      <c r="K2" s="3"/>
      <c r="L2" s="197" t="s">
        <v>1</v>
      </c>
      <c r="M2" s="197"/>
      <c r="N2" s="197"/>
      <c r="O2" s="197"/>
    </row>
    <row r="3" spans="1:15" s="183" customFormat="1" ht="22.5" customHeight="1">
      <c r="A3" s="180" t="s">
        <v>2</v>
      </c>
      <c r="B3" s="180" t="s">
        <v>3</v>
      </c>
      <c r="C3" s="55" t="s">
        <v>65</v>
      </c>
      <c r="D3" s="179" t="s">
        <v>4</v>
      </c>
      <c r="E3" s="179" t="s">
        <v>5</v>
      </c>
      <c r="F3" s="180" t="s">
        <v>6</v>
      </c>
      <c r="G3" s="180" t="s">
        <v>7</v>
      </c>
      <c r="H3" s="180" t="s">
        <v>8</v>
      </c>
      <c r="I3" s="178" t="s">
        <v>9</v>
      </c>
      <c r="J3" s="180" t="s">
        <v>4</v>
      </c>
      <c r="K3" s="180" t="s">
        <v>157</v>
      </c>
      <c r="L3" s="180" t="s">
        <v>6</v>
      </c>
      <c r="M3" s="180" t="s">
        <v>7</v>
      </c>
      <c r="N3" s="180" t="s">
        <v>8</v>
      </c>
      <c r="O3" s="180" t="s">
        <v>9</v>
      </c>
    </row>
    <row r="4" spans="1:15" s="10" customFormat="1" ht="22.5" customHeight="1">
      <c r="A4" s="168">
        <v>1</v>
      </c>
      <c r="B4" s="56" t="s">
        <v>177</v>
      </c>
      <c r="C4" s="57">
        <f>2163000+2214.19+10344.54</f>
        <v>2175558.73</v>
      </c>
      <c r="D4" s="168">
        <v>525.64</v>
      </c>
      <c r="E4" s="5" t="s">
        <v>10</v>
      </c>
      <c r="F4" s="5" t="s">
        <v>11</v>
      </c>
      <c r="G4" s="5" t="s">
        <v>12</v>
      </c>
      <c r="H4" s="5"/>
      <c r="I4" s="6" t="s">
        <v>13</v>
      </c>
      <c r="J4" s="58">
        <v>525.64</v>
      </c>
      <c r="K4" s="7" t="s">
        <v>159</v>
      </c>
      <c r="L4" s="7" t="s">
        <v>160</v>
      </c>
      <c r="M4" s="7" t="s">
        <v>12</v>
      </c>
      <c r="N4" s="7"/>
      <c r="O4" s="7" t="s">
        <v>13</v>
      </c>
    </row>
    <row r="5" spans="1:15" s="10" customFormat="1" ht="22.5" customHeight="1">
      <c r="A5" s="168">
        <v>2</v>
      </c>
      <c r="B5" s="56" t="s">
        <v>214</v>
      </c>
      <c r="C5" s="57">
        <v>772450.46</v>
      </c>
      <c r="D5" s="168">
        <v>210.13</v>
      </c>
      <c r="E5" s="5" t="s">
        <v>10</v>
      </c>
      <c r="F5" s="5" t="s">
        <v>11</v>
      </c>
      <c r="G5" s="5" t="s">
        <v>14</v>
      </c>
      <c r="H5" s="5"/>
      <c r="I5" s="6" t="s">
        <v>15</v>
      </c>
      <c r="J5" s="58">
        <v>210.13</v>
      </c>
      <c r="K5" s="7" t="s">
        <v>159</v>
      </c>
      <c r="L5" s="7" t="s">
        <v>160</v>
      </c>
      <c r="M5" s="7" t="s">
        <v>14</v>
      </c>
      <c r="N5" s="7"/>
      <c r="O5" s="7" t="s">
        <v>161</v>
      </c>
    </row>
    <row r="6" spans="1:15" s="10" customFormat="1" ht="22.5" customHeight="1">
      <c r="A6" s="168">
        <v>3</v>
      </c>
      <c r="B6" s="56" t="s">
        <v>215</v>
      </c>
      <c r="C6" s="57">
        <v>14800</v>
      </c>
      <c r="D6" s="168"/>
      <c r="E6" s="5"/>
      <c r="F6" s="5"/>
      <c r="G6" s="5"/>
      <c r="H6" s="5"/>
      <c r="I6" s="6"/>
      <c r="J6" s="58" t="s">
        <v>163</v>
      </c>
      <c r="K6" s="7"/>
      <c r="L6" s="7"/>
      <c r="M6" s="7"/>
      <c r="N6" s="7"/>
      <c r="O6" s="7"/>
    </row>
    <row r="7" spans="1:15" s="10" customFormat="1" ht="32.25" customHeight="1">
      <c r="A7" s="168">
        <v>4</v>
      </c>
      <c r="B7" s="56" t="s">
        <v>538</v>
      </c>
      <c r="C7" s="57">
        <v>9478777.89</v>
      </c>
      <c r="D7" s="168" t="s">
        <v>16</v>
      </c>
      <c r="E7" s="7" t="s">
        <v>17</v>
      </c>
      <c r="F7" s="5" t="s">
        <v>18</v>
      </c>
      <c r="G7" s="5"/>
      <c r="H7" s="5"/>
      <c r="I7" s="6"/>
      <c r="J7" s="58">
        <v>2009</v>
      </c>
      <c r="K7" s="7">
        <v>2010</v>
      </c>
      <c r="L7" s="7" t="s">
        <v>18</v>
      </c>
      <c r="M7" s="7" t="s">
        <v>539</v>
      </c>
      <c r="N7" s="7" t="s">
        <v>540</v>
      </c>
      <c r="O7" s="7" t="s">
        <v>541</v>
      </c>
    </row>
    <row r="8" spans="1:15" s="10" customFormat="1" ht="32.25" customHeight="1">
      <c r="A8" s="168">
        <v>5</v>
      </c>
      <c r="B8" s="56" t="s">
        <v>192</v>
      </c>
      <c r="C8" s="57">
        <v>4433170.88</v>
      </c>
      <c r="D8" s="168">
        <v>1265.01</v>
      </c>
      <c r="E8" s="5" t="s">
        <v>19</v>
      </c>
      <c r="F8" s="5" t="s">
        <v>20</v>
      </c>
      <c r="G8" s="5" t="s">
        <v>21</v>
      </c>
      <c r="H8" s="5" t="s">
        <v>22</v>
      </c>
      <c r="I8" s="6" t="s">
        <v>23</v>
      </c>
      <c r="J8" s="58">
        <v>1265.01</v>
      </c>
      <c r="K8" s="7" t="s">
        <v>162</v>
      </c>
      <c r="L8" s="185" t="s">
        <v>20</v>
      </c>
      <c r="M8" s="185" t="s">
        <v>21</v>
      </c>
      <c r="N8" s="185" t="s">
        <v>22</v>
      </c>
      <c r="O8" s="185" t="s">
        <v>23</v>
      </c>
    </row>
    <row r="9" spans="1:15" s="10" customFormat="1" ht="32.25" customHeight="1">
      <c r="A9" s="168">
        <v>6</v>
      </c>
      <c r="B9" s="56" t="s">
        <v>579</v>
      </c>
      <c r="C9" s="57">
        <v>441000</v>
      </c>
      <c r="D9" s="168"/>
      <c r="E9" s="5"/>
      <c r="F9" s="5"/>
      <c r="G9" s="5"/>
      <c r="H9" s="5"/>
      <c r="I9" s="6"/>
      <c r="J9" s="58">
        <v>217</v>
      </c>
      <c r="K9" s="7"/>
      <c r="L9" s="186"/>
      <c r="M9" s="186"/>
      <c r="N9" s="186"/>
      <c r="O9" s="186"/>
    </row>
    <row r="10" spans="1:15" s="10" customFormat="1" ht="32.25" customHeight="1">
      <c r="A10" s="168">
        <v>7</v>
      </c>
      <c r="B10" s="5" t="s">
        <v>574</v>
      </c>
      <c r="C10" s="59">
        <v>6920000</v>
      </c>
      <c r="D10" s="168"/>
      <c r="E10" s="5"/>
      <c r="F10" s="5"/>
      <c r="G10" s="5"/>
      <c r="H10" s="5"/>
      <c r="I10" s="6"/>
      <c r="J10" s="58">
        <v>1086.73</v>
      </c>
      <c r="K10" s="7">
        <v>2015</v>
      </c>
      <c r="L10" s="187" t="s">
        <v>169</v>
      </c>
      <c r="M10" s="187" t="s">
        <v>593</v>
      </c>
      <c r="N10" s="187"/>
      <c r="O10" s="187" t="s">
        <v>594</v>
      </c>
    </row>
    <row r="11" spans="1:15" s="10" customFormat="1" ht="32.25" customHeight="1">
      <c r="A11" s="168">
        <v>8</v>
      </c>
      <c r="B11" s="56" t="s">
        <v>24</v>
      </c>
      <c r="C11" s="57">
        <v>421600</v>
      </c>
      <c r="D11" s="168">
        <v>168.64</v>
      </c>
      <c r="E11" s="7"/>
      <c r="F11" s="7"/>
      <c r="G11" s="7"/>
      <c r="H11" s="7"/>
      <c r="I11" s="8"/>
      <c r="J11" s="58">
        <v>168.64</v>
      </c>
      <c r="K11" s="7"/>
      <c r="L11" s="188"/>
      <c r="M11" s="188"/>
      <c r="N11" s="188"/>
      <c r="O11" s="188"/>
    </row>
    <row r="12" spans="1:15" s="10" customFormat="1" ht="22.5" customHeight="1">
      <c r="A12" s="168">
        <v>9</v>
      </c>
      <c r="B12" s="11" t="s">
        <v>57</v>
      </c>
      <c r="C12" s="59">
        <v>310000</v>
      </c>
      <c r="D12" s="168"/>
      <c r="E12" s="7"/>
      <c r="F12" s="7"/>
      <c r="G12" s="7"/>
      <c r="H12" s="7"/>
      <c r="I12" s="8"/>
      <c r="J12" s="43"/>
      <c r="K12" s="7"/>
      <c r="L12" s="7"/>
      <c r="M12" s="7"/>
      <c r="N12" s="7"/>
      <c r="O12" s="7"/>
    </row>
    <row r="13" spans="1:15" s="10" customFormat="1" ht="22.5" customHeight="1">
      <c r="A13" s="168">
        <v>10</v>
      </c>
      <c r="B13" s="11" t="s">
        <v>58</v>
      </c>
      <c r="C13" s="59">
        <v>282500</v>
      </c>
      <c r="D13" s="168"/>
      <c r="E13" s="7"/>
      <c r="F13" s="7"/>
      <c r="G13" s="7"/>
      <c r="H13" s="7"/>
      <c r="I13" s="8"/>
      <c r="J13" s="43"/>
      <c r="K13" s="7"/>
      <c r="L13" s="7"/>
      <c r="M13" s="7"/>
      <c r="N13" s="7"/>
      <c r="O13" s="7"/>
    </row>
    <row r="14" spans="1:15" s="10" customFormat="1" ht="22.5" customHeight="1">
      <c r="A14" s="168">
        <v>11</v>
      </c>
      <c r="B14" s="11" t="s">
        <v>59</v>
      </c>
      <c r="C14" s="59">
        <v>472500</v>
      </c>
      <c r="D14" s="168"/>
      <c r="E14" s="7"/>
      <c r="F14" s="7"/>
      <c r="G14" s="7"/>
      <c r="H14" s="7"/>
      <c r="I14" s="8"/>
      <c r="J14" s="43"/>
      <c r="K14" s="7"/>
      <c r="L14" s="7"/>
      <c r="M14" s="7"/>
      <c r="N14" s="7"/>
      <c r="O14" s="7"/>
    </row>
    <row r="15" spans="1:15" s="10" customFormat="1" ht="22.5" customHeight="1">
      <c r="A15" s="168">
        <v>12</v>
      </c>
      <c r="B15" s="11" t="s">
        <v>60</v>
      </c>
      <c r="C15" s="59">
        <v>977500</v>
      </c>
      <c r="D15" s="168"/>
      <c r="E15" s="7"/>
      <c r="F15" s="7"/>
      <c r="G15" s="7"/>
      <c r="H15" s="7"/>
      <c r="I15" s="8"/>
      <c r="J15" s="43"/>
      <c r="K15" s="7"/>
      <c r="L15" s="7"/>
      <c r="M15" s="7"/>
      <c r="N15" s="7"/>
      <c r="O15" s="7"/>
    </row>
    <row r="16" spans="1:15" s="10" customFormat="1" ht="22.5" customHeight="1">
      <c r="A16" s="168">
        <v>13</v>
      </c>
      <c r="B16" s="11" t="s">
        <v>61</v>
      </c>
      <c r="C16" s="59">
        <v>2750000</v>
      </c>
      <c r="D16" s="168"/>
      <c r="E16" s="7"/>
      <c r="F16" s="7"/>
      <c r="G16" s="7"/>
      <c r="H16" s="7"/>
      <c r="I16" s="8"/>
      <c r="J16" s="43"/>
      <c r="K16" s="7"/>
      <c r="L16" s="7"/>
      <c r="M16" s="7"/>
      <c r="N16" s="7"/>
      <c r="O16" s="7"/>
    </row>
    <row r="17" spans="1:15" s="10" customFormat="1" ht="22.5" customHeight="1">
      <c r="A17" s="168">
        <v>14</v>
      </c>
      <c r="B17" s="11" t="s">
        <v>62</v>
      </c>
      <c r="C17" s="59">
        <v>762500</v>
      </c>
      <c r="D17" s="168"/>
      <c r="E17" s="7"/>
      <c r="F17" s="7"/>
      <c r="G17" s="7"/>
      <c r="H17" s="7"/>
      <c r="I17" s="8"/>
      <c r="J17" s="43"/>
      <c r="K17" s="7"/>
      <c r="L17" s="7"/>
      <c r="M17" s="7"/>
      <c r="N17" s="7"/>
      <c r="O17" s="7"/>
    </row>
    <row r="18" spans="1:15" s="10" customFormat="1" ht="22.5" customHeight="1">
      <c r="A18" s="168">
        <v>15</v>
      </c>
      <c r="B18" s="11" t="s">
        <v>63</v>
      </c>
      <c r="C18" s="59">
        <v>485000</v>
      </c>
      <c r="D18" s="168"/>
      <c r="E18" s="7"/>
      <c r="F18" s="7"/>
      <c r="G18" s="7"/>
      <c r="H18" s="7"/>
      <c r="I18" s="8"/>
      <c r="J18" s="43"/>
      <c r="K18" s="7"/>
      <c r="L18" s="7"/>
      <c r="M18" s="7"/>
      <c r="N18" s="7"/>
      <c r="O18" s="7"/>
    </row>
    <row r="19" spans="1:15" s="10" customFormat="1" ht="22.5" customHeight="1">
      <c r="A19" s="168">
        <v>16</v>
      </c>
      <c r="B19" s="11" t="s">
        <v>64</v>
      </c>
      <c r="C19" s="59">
        <v>770000</v>
      </c>
      <c r="D19" s="168"/>
      <c r="E19" s="7"/>
      <c r="F19" s="7"/>
      <c r="G19" s="7"/>
      <c r="H19" s="7"/>
      <c r="I19" s="8"/>
      <c r="J19" s="43"/>
      <c r="K19" s="7"/>
      <c r="L19" s="7"/>
      <c r="M19" s="7"/>
      <c r="N19" s="7"/>
      <c r="O19" s="7"/>
    </row>
    <row r="20" spans="1:15" s="10" customFormat="1" ht="22.5" customHeight="1">
      <c r="A20" s="168">
        <v>17</v>
      </c>
      <c r="B20" s="56" t="s">
        <v>25</v>
      </c>
      <c r="C20" s="57">
        <v>4546311.46</v>
      </c>
      <c r="D20" s="168"/>
      <c r="E20" s="7" t="s">
        <v>26</v>
      </c>
      <c r="F20" s="5" t="s">
        <v>27</v>
      </c>
      <c r="G20" s="5"/>
      <c r="H20" s="5"/>
      <c r="I20" s="6"/>
      <c r="J20" s="43"/>
      <c r="K20" s="7"/>
      <c r="L20" s="7"/>
      <c r="M20" s="7"/>
      <c r="N20" s="7"/>
      <c r="O20" s="7"/>
    </row>
    <row r="21" spans="1:15" s="10" customFormat="1" ht="22.5" customHeight="1">
      <c r="A21" s="168">
        <v>18</v>
      </c>
      <c r="B21" s="56" t="s">
        <v>176</v>
      </c>
      <c r="C21" s="57">
        <v>250849.53</v>
      </c>
      <c r="D21" s="168"/>
      <c r="E21" s="7"/>
      <c r="F21" s="5"/>
      <c r="G21" s="5"/>
      <c r="H21" s="5"/>
      <c r="I21" s="6"/>
      <c r="J21" s="43"/>
      <c r="K21" s="7"/>
      <c r="L21" s="7"/>
      <c r="M21" s="7"/>
      <c r="N21" s="7"/>
      <c r="O21" s="7"/>
    </row>
    <row r="22" spans="1:15" s="10" customFormat="1" ht="22.5" customHeight="1">
      <c r="A22" s="168">
        <v>19</v>
      </c>
      <c r="B22" s="56" t="s">
        <v>30</v>
      </c>
      <c r="C22" s="57">
        <v>404393.81</v>
      </c>
      <c r="D22" s="168"/>
      <c r="E22" s="7"/>
      <c r="F22" s="7"/>
      <c r="G22" s="7"/>
      <c r="H22" s="7"/>
      <c r="I22" s="8"/>
      <c r="J22" s="43"/>
      <c r="K22" s="7"/>
      <c r="L22" s="7"/>
      <c r="M22" s="7"/>
      <c r="N22" s="7"/>
      <c r="O22" s="7"/>
    </row>
    <row r="23" spans="1:15" s="10" customFormat="1" ht="22.5" customHeight="1">
      <c r="A23" s="168">
        <v>20</v>
      </c>
      <c r="B23" s="56" t="s">
        <v>212</v>
      </c>
      <c r="C23" s="57">
        <v>82674.62</v>
      </c>
      <c r="D23" s="168"/>
      <c r="E23" s="7"/>
      <c r="F23" s="5"/>
      <c r="G23" s="5"/>
      <c r="H23" s="5"/>
      <c r="I23" s="6"/>
      <c r="J23" s="43"/>
      <c r="K23" s="7"/>
      <c r="L23" s="7"/>
      <c r="M23" s="7"/>
      <c r="N23" s="7"/>
      <c r="O23" s="7"/>
    </row>
    <row r="24" spans="1:15" s="10" customFormat="1" ht="22.5" customHeight="1">
      <c r="A24" s="168">
        <v>21</v>
      </c>
      <c r="B24" s="56" t="s">
        <v>178</v>
      </c>
      <c r="C24" s="57">
        <v>43726.72</v>
      </c>
      <c r="D24" s="168"/>
      <c r="E24" s="7"/>
      <c r="F24" s="5"/>
      <c r="G24" s="5"/>
      <c r="H24" s="5"/>
      <c r="I24" s="6"/>
      <c r="J24" s="43"/>
      <c r="K24" s="7"/>
      <c r="L24" s="7"/>
      <c r="M24" s="7"/>
      <c r="N24" s="7"/>
      <c r="O24" s="7"/>
    </row>
    <row r="25" spans="1:15" s="10" customFormat="1" ht="22.5" customHeight="1">
      <c r="A25" s="168">
        <v>22</v>
      </c>
      <c r="B25" s="56" t="s">
        <v>179</v>
      </c>
      <c r="C25" s="57">
        <v>35500</v>
      </c>
      <c r="D25" s="168"/>
      <c r="E25" s="7"/>
      <c r="F25" s="5"/>
      <c r="G25" s="5"/>
      <c r="H25" s="5"/>
      <c r="I25" s="6"/>
      <c r="J25" s="43"/>
      <c r="K25" s="7"/>
      <c r="L25" s="7"/>
      <c r="M25" s="7"/>
      <c r="N25" s="7"/>
      <c r="O25" s="7"/>
    </row>
    <row r="26" spans="1:15" s="10" customFormat="1" ht="22.5" customHeight="1">
      <c r="A26" s="168">
        <v>23</v>
      </c>
      <c r="B26" s="56" t="s">
        <v>220</v>
      </c>
      <c r="C26" s="57">
        <v>84740</v>
      </c>
      <c r="D26" s="168"/>
      <c r="E26" s="7"/>
      <c r="F26" s="5"/>
      <c r="G26" s="5"/>
      <c r="H26" s="5"/>
      <c r="I26" s="6"/>
      <c r="J26" s="43"/>
      <c r="K26" s="7"/>
      <c r="L26" s="7"/>
      <c r="M26" s="7"/>
      <c r="N26" s="7"/>
      <c r="O26" s="7"/>
    </row>
    <row r="27" spans="1:15" s="10" customFormat="1" ht="22.5" customHeight="1">
      <c r="A27" s="168">
        <v>24</v>
      </c>
      <c r="B27" s="56" t="s">
        <v>193</v>
      </c>
      <c r="C27" s="57">
        <v>83000</v>
      </c>
      <c r="D27" s="168"/>
      <c r="E27" s="7"/>
      <c r="F27" s="5"/>
      <c r="G27" s="5"/>
      <c r="H27" s="5"/>
      <c r="I27" s="6"/>
      <c r="J27" s="43"/>
      <c r="K27" s="7"/>
      <c r="L27" s="7"/>
      <c r="M27" s="7"/>
      <c r="N27" s="7"/>
      <c r="O27" s="7"/>
    </row>
    <row r="28" spans="1:15" s="10" customFormat="1" ht="22.5" customHeight="1">
      <c r="A28" s="168">
        <v>25</v>
      </c>
      <c r="B28" s="56" t="s">
        <v>175</v>
      </c>
      <c r="C28" s="57">
        <v>235688.32</v>
      </c>
      <c r="D28" s="168"/>
      <c r="E28" s="7"/>
      <c r="F28" s="5"/>
      <c r="G28" s="5"/>
      <c r="H28" s="5"/>
      <c r="I28" s="6"/>
      <c r="J28" s="43"/>
      <c r="K28" s="7"/>
      <c r="L28" s="7"/>
      <c r="M28" s="7"/>
      <c r="N28" s="7"/>
      <c r="O28" s="7"/>
    </row>
    <row r="29" spans="1:15" s="10" customFormat="1" ht="22.5" customHeight="1">
      <c r="A29" s="168">
        <v>26</v>
      </c>
      <c r="B29" s="56" t="s">
        <v>588</v>
      </c>
      <c r="C29" s="57">
        <v>417038.19</v>
      </c>
      <c r="D29" s="168"/>
      <c r="E29" s="7"/>
      <c r="F29" s="5"/>
      <c r="G29" s="5"/>
      <c r="H29" s="5"/>
      <c r="I29" s="6"/>
      <c r="J29" s="43"/>
      <c r="K29" s="7" t="s">
        <v>595</v>
      </c>
      <c r="L29" s="7"/>
      <c r="M29" s="7"/>
      <c r="N29" s="7"/>
      <c r="O29" s="7"/>
    </row>
    <row r="30" spans="1:15" s="10" customFormat="1" ht="22.5" customHeight="1">
      <c r="A30" s="168">
        <v>27</v>
      </c>
      <c r="B30" s="56" t="s">
        <v>589</v>
      </c>
      <c r="C30" s="57">
        <v>944396.8</v>
      </c>
      <c r="D30" s="168"/>
      <c r="E30" s="7"/>
      <c r="F30" s="5"/>
      <c r="G30" s="5"/>
      <c r="H30" s="5"/>
      <c r="I30" s="6"/>
      <c r="J30" s="43"/>
      <c r="K30" s="7">
        <v>2019</v>
      </c>
      <c r="L30" s="7"/>
      <c r="M30" s="7"/>
      <c r="N30" s="7"/>
      <c r="O30" s="7"/>
    </row>
    <row r="31" spans="1:15" s="10" customFormat="1" ht="22.5" customHeight="1">
      <c r="A31" s="168">
        <v>28</v>
      </c>
      <c r="B31" s="56" t="s">
        <v>590</v>
      </c>
      <c r="C31" s="57">
        <v>537243.81</v>
      </c>
      <c r="D31" s="168"/>
      <c r="E31" s="7"/>
      <c r="F31" s="5"/>
      <c r="G31" s="5"/>
      <c r="H31" s="5"/>
      <c r="I31" s="6"/>
      <c r="J31" s="43"/>
      <c r="K31" s="7">
        <v>2019</v>
      </c>
      <c r="L31" s="7"/>
      <c r="M31" s="7"/>
      <c r="N31" s="7"/>
      <c r="O31" s="7"/>
    </row>
    <row r="32" spans="1:15" s="10" customFormat="1" ht="22.5" customHeight="1">
      <c r="A32" s="168">
        <v>29</v>
      </c>
      <c r="B32" s="56" t="s">
        <v>591</v>
      </c>
      <c r="C32" s="57">
        <v>80000</v>
      </c>
      <c r="D32" s="168"/>
      <c r="E32" s="7"/>
      <c r="F32" s="5"/>
      <c r="G32" s="5"/>
      <c r="H32" s="5"/>
      <c r="I32" s="6"/>
      <c r="J32" s="43"/>
      <c r="K32" s="7">
        <v>2019</v>
      </c>
      <c r="L32" s="7"/>
      <c r="M32" s="7"/>
      <c r="N32" s="7"/>
      <c r="O32" s="7"/>
    </row>
    <row r="33" spans="1:15" s="10" customFormat="1" ht="22.5" customHeight="1">
      <c r="A33" s="168">
        <v>30</v>
      </c>
      <c r="B33" s="56" t="s">
        <v>188</v>
      </c>
      <c r="C33" s="57">
        <v>184347.88</v>
      </c>
      <c r="D33" s="168"/>
      <c r="E33" s="7"/>
      <c r="F33" s="5"/>
      <c r="G33" s="5"/>
      <c r="H33" s="5"/>
      <c r="I33" s="6"/>
      <c r="J33" s="43"/>
      <c r="K33" s="7"/>
      <c r="L33" s="7"/>
      <c r="M33" s="7"/>
      <c r="N33" s="7"/>
      <c r="O33" s="7"/>
    </row>
    <row r="34" spans="1:15" s="10" customFormat="1" ht="22.5" customHeight="1">
      <c r="A34" s="168">
        <v>31</v>
      </c>
      <c r="B34" s="56" t="s">
        <v>180</v>
      </c>
      <c r="C34" s="57">
        <v>242594.7</v>
      </c>
      <c r="D34" s="168"/>
      <c r="E34" s="7"/>
      <c r="F34" s="5"/>
      <c r="G34" s="5"/>
      <c r="H34" s="5"/>
      <c r="I34" s="6"/>
      <c r="J34" s="43"/>
      <c r="K34" s="7"/>
      <c r="L34" s="7"/>
      <c r="M34" s="7"/>
      <c r="N34" s="7"/>
      <c r="O34" s="7"/>
    </row>
    <row r="35" spans="1:15" s="10" customFormat="1" ht="22.5" customHeight="1">
      <c r="A35" s="168">
        <v>32</v>
      </c>
      <c r="B35" s="56" t="s">
        <v>219</v>
      </c>
      <c r="C35" s="57">
        <v>300716.74</v>
      </c>
      <c r="D35" s="168"/>
      <c r="E35" s="7"/>
      <c r="F35" s="5"/>
      <c r="G35" s="5"/>
      <c r="H35" s="5"/>
      <c r="I35" s="6"/>
      <c r="J35" s="43"/>
      <c r="K35" s="7"/>
      <c r="L35" s="7"/>
      <c r="M35" s="7"/>
      <c r="N35" s="7"/>
      <c r="O35" s="7"/>
    </row>
    <row r="36" spans="1:15" s="10" customFormat="1" ht="22.5" customHeight="1">
      <c r="A36" s="168">
        <v>33</v>
      </c>
      <c r="B36" s="60" t="s">
        <v>189</v>
      </c>
      <c r="C36" s="59">
        <v>1938633.14</v>
      </c>
      <c r="D36" s="168"/>
      <c r="E36" s="7"/>
      <c r="F36" s="5"/>
      <c r="G36" s="5"/>
      <c r="H36" s="5"/>
      <c r="I36" s="6"/>
      <c r="J36" s="43"/>
      <c r="K36" s="7" t="s">
        <v>595</v>
      </c>
      <c r="L36" s="7"/>
      <c r="M36" s="7"/>
      <c r="N36" s="7"/>
      <c r="O36" s="7"/>
    </row>
    <row r="37" spans="1:15" s="10" customFormat="1" ht="22.5" customHeight="1">
      <c r="A37" s="168">
        <v>34</v>
      </c>
      <c r="B37" s="5" t="s">
        <v>181</v>
      </c>
      <c r="C37" s="59">
        <v>848733.54</v>
      </c>
      <c r="D37" s="168"/>
      <c r="E37" s="7"/>
      <c r="F37" s="5"/>
      <c r="G37" s="5"/>
      <c r="H37" s="5"/>
      <c r="I37" s="6"/>
      <c r="J37" s="43"/>
      <c r="K37" s="7"/>
      <c r="L37" s="7"/>
      <c r="M37" s="7"/>
      <c r="N37" s="7"/>
      <c r="O37" s="7"/>
    </row>
    <row r="38" spans="1:15" s="10" customFormat="1" ht="22.5" customHeight="1">
      <c r="A38" s="168">
        <v>35</v>
      </c>
      <c r="B38" s="5" t="s">
        <v>194</v>
      </c>
      <c r="C38" s="59">
        <v>25793</v>
      </c>
      <c r="D38" s="168"/>
      <c r="E38" s="7"/>
      <c r="F38" s="5"/>
      <c r="G38" s="5"/>
      <c r="H38" s="5"/>
      <c r="I38" s="6"/>
      <c r="J38" s="43"/>
      <c r="K38" s="7"/>
      <c r="L38" s="7"/>
      <c r="M38" s="7"/>
      <c r="N38" s="7"/>
      <c r="O38" s="7"/>
    </row>
    <row r="39" spans="1:15" s="10" customFormat="1" ht="22.5" customHeight="1">
      <c r="A39" s="168">
        <v>36</v>
      </c>
      <c r="B39" s="5" t="s">
        <v>195</v>
      </c>
      <c r="C39" s="59">
        <v>490447.06</v>
      </c>
      <c r="D39" s="168"/>
      <c r="E39" s="7"/>
      <c r="F39" s="5"/>
      <c r="G39" s="5"/>
      <c r="H39" s="5"/>
      <c r="I39" s="6"/>
      <c r="J39" s="43"/>
      <c r="K39" s="7"/>
      <c r="L39" s="7"/>
      <c r="M39" s="7"/>
      <c r="N39" s="7"/>
      <c r="O39" s="7"/>
    </row>
    <row r="40" spans="1:15" s="10" customFormat="1" ht="22.5" customHeight="1">
      <c r="A40" s="168">
        <v>37</v>
      </c>
      <c r="B40" s="5" t="s">
        <v>29</v>
      </c>
      <c r="C40" s="59">
        <v>500000</v>
      </c>
      <c r="D40" s="168"/>
      <c r="E40" s="7"/>
      <c r="F40" s="5"/>
      <c r="G40" s="5"/>
      <c r="H40" s="5"/>
      <c r="I40" s="6"/>
      <c r="J40" s="43"/>
      <c r="K40" s="7"/>
      <c r="L40" s="7"/>
      <c r="M40" s="7"/>
      <c r="N40" s="7"/>
      <c r="O40" s="7"/>
    </row>
    <row r="41" spans="1:15" s="10" customFormat="1" ht="102.75" customHeight="1">
      <c r="A41" s="168">
        <v>38</v>
      </c>
      <c r="B41" s="5" t="s">
        <v>575</v>
      </c>
      <c r="C41" s="59">
        <v>27000000</v>
      </c>
      <c r="D41" s="168"/>
      <c r="E41" s="7"/>
      <c r="F41" s="5"/>
      <c r="G41" s="5"/>
      <c r="H41" s="5"/>
      <c r="I41" s="6"/>
      <c r="J41" s="43"/>
      <c r="K41" s="7" t="s">
        <v>596</v>
      </c>
      <c r="L41" s="7" t="s">
        <v>169</v>
      </c>
      <c r="M41" s="7" t="s">
        <v>593</v>
      </c>
      <c r="N41" s="7" t="s">
        <v>598</v>
      </c>
      <c r="O41" s="7" t="s">
        <v>599</v>
      </c>
    </row>
    <row r="42" spans="1:15" s="10" customFormat="1" ht="147.75" customHeight="1">
      <c r="A42" s="168">
        <v>39</v>
      </c>
      <c r="B42" s="61" t="s">
        <v>537</v>
      </c>
      <c r="C42" s="59">
        <f>79950+68338.8</f>
        <v>148288.8</v>
      </c>
      <c r="D42" s="168"/>
      <c r="E42" s="7"/>
      <c r="F42" s="5"/>
      <c r="G42" s="5"/>
      <c r="H42" s="5"/>
      <c r="I42" s="6"/>
      <c r="J42" s="43" t="s">
        <v>536</v>
      </c>
      <c r="K42" s="7" t="s">
        <v>597</v>
      </c>
      <c r="L42" s="7"/>
      <c r="M42" s="7"/>
      <c r="N42" s="7"/>
      <c r="O42" s="7"/>
    </row>
    <row r="43" spans="1:15" s="10" customFormat="1" ht="22.5" customHeight="1">
      <c r="A43" s="168">
        <v>40</v>
      </c>
      <c r="B43" s="5" t="s">
        <v>196</v>
      </c>
      <c r="C43" s="59">
        <v>48000</v>
      </c>
      <c r="D43" s="168"/>
      <c r="E43" s="7"/>
      <c r="F43" s="5"/>
      <c r="G43" s="5"/>
      <c r="H43" s="5"/>
      <c r="I43" s="6"/>
      <c r="J43" s="43"/>
      <c r="K43" s="7"/>
      <c r="L43" s="7"/>
      <c r="M43" s="7"/>
      <c r="N43" s="7"/>
      <c r="O43" s="7"/>
    </row>
    <row r="44" spans="1:15" s="10" customFormat="1" ht="22.5" customHeight="1">
      <c r="A44" s="168">
        <v>41</v>
      </c>
      <c r="B44" s="56" t="s">
        <v>28</v>
      </c>
      <c r="C44" s="57">
        <v>226264.22</v>
      </c>
      <c r="D44" s="168"/>
      <c r="E44" s="7"/>
      <c r="F44" s="7"/>
      <c r="G44" s="7"/>
      <c r="H44" s="7"/>
      <c r="I44" s="8"/>
      <c r="J44" s="43"/>
      <c r="K44" s="7"/>
      <c r="L44" s="7"/>
      <c r="M44" s="7"/>
      <c r="N44" s="7"/>
      <c r="O44" s="7"/>
    </row>
    <row r="45" spans="1:15" s="10" customFormat="1" ht="22.5" customHeight="1">
      <c r="A45" s="168">
        <v>42</v>
      </c>
      <c r="B45" s="56" t="s">
        <v>33</v>
      </c>
      <c r="C45" s="57">
        <v>60000</v>
      </c>
      <c r="D45" s="168"/>
      <c r="E45" s="7"/>
      <c r="F45" s="7"/>
      <c r="G45" s="7"/>
      <c r="H45" s="7"/>
      <c r="I45" s="8"/>
      <c r="J45" s="43"/>
      <c r="K45" s="7"/>
      <c r="L45" s="7"/>
      <c r="M45" s="7"/>
      <c r="N45" s="7"/>
      <c r="O45" s="7"/>
    </row>
    <row r="46" spans="1:15" s="10" customFormat="1" ht="22.5" customHeight="1">
      <c r="A46" s="168">
        <v>43</v>
      </c>
      <c r="B46" s="56" t="s">
        <v>84</v>
      </c>
      <c r="C46" s="62">
        <v>698334.53</v>
      </c>
      <c r="D46" s="168"/>
      <c r="E46" s="7"/>
      <c r="F46" s="7"/>
      <c r="G46" s="7"/>
      <c r="H46" s="7"/>
      <c r="I46" s="8"/>
      <c r="J46" s="43"/>
      <c r="K46" s="168"/>
      <c r="L46" s="168"/>
      <c r="M46" s="168"/>
      <c r="N46" s="168"/>
      <c r="O46" s="168"/>
    </row>
    <row r="47" spans="1:15" s="10" customFormat="1" ht="30" customHeight="1">
      <c r="A47" s="168">
        <v>44</v>
      </c>
      <c r="B47" s="56" t="s">
        <v>197</v>
      </c>
      <c r="C47" s="62">
        <f>45259.68+11029.71+1360.31+10902.28+10902.28+2891.52+2891.52+2863.94</f>
        <v>88101.24</v>
      </c>
      <c r="D47" s="168"/>
      <c r="E47" s="7"/>
      <c r="F47" s="7"/>
      <c r="G47" s="7"/>
      <c r="H47" s="7"/>
      <c r="I47" s="8"/>
      <c r="J47" s="43"/>
      <c r="K47" s="168"/>
      <c r="L47" s="168"/>
      <c r="M47" s="168"/>
      <c r="N47" s="168"/>
      <c r="O47" s="168"/>
    </row>
    <row r="48" spans="1:15" s="10" customFormat="1" ht="22.5" customHeight="1">
      <c r="A48" s="168">
        <v>45</v>
      </c>
      <c r="B48" s="56" t="s">
        <v>186</v>
      </c>
      <c r="C48" s="62">
        <v>5460000</v>
      </c>
      <c r="D48" s="168"/>
      <c r="E48" s="7"/>
      <c r="F48" s="7"/>
      <c r="G48" s="7"/>
      <c r="H48" s="7"/>
      <c r="I48" s="8"/>
      <c r="J48" s="43"/>
      <c r="K48" s="168"/>
      <c r="L48" s="168"/>
      <c r="M48" s="168"/>
      <c r="N48" s="168"/>
      <c r="O48" s="168"/>
    </row>
    <row r="49" spans="1:15" s="10" customFormat="1" ht="22.5" customHeight="1">
      <c r="A49" s="168">
        <v>46</v>
      </c>
      <c r="B49" s="56" t="s">
        <v>187</v>
      </c>
      <c r="C49" s="62">
        <v>45384</v>
      </c>
      <c r="D49" s="168"/>
      <c r="E49" s="7"/>
      <c r="F49" s="7"/>
      <c r="G49" s="7"/>
      <c r="H49" s="7"/>
      <c r="I49" s="8"/>
      <c r="J49" s="43"/>
      <c r="K49" s="168"/>
      <c r="L49" s="168"/>
      <c r="M49" s="168"/>
      <c r="N49" s="168"/>
      <c r="O49" s="168"/>
    </row>
    <row r="50" spans="1:15" s="10" customFormat="1" ht="31.5" customHeight="1">
      <c r="A50" s="168">
        <v>47</v>
      </c>
      <c r="B50" s="56" t="s">
        <v>92</v>
      </c>
      <c r="C50" s="62">
        <v>7380</v>
      </c>
      <c r="D50" s="168"/>
      <c r="E50" s="7"/>
      <c r="F50" s="7"/>
      <c r="G50" s="7"/>
      <c r="H50" s="7"/>
      <c r="I50" s="8"/>
      <c r="J50" s="43"/>
      <c r="K50" s="168"/>
      <c r="L50" s="168"/>
      <c r="M50" s="168"/>
      <c r="N50" s="168"/>
      <c r="O50" s="168"/>
    </row>
    <row r="51" spans="1:15" s="10" customFormat="1" ht="22.5" customHeight="1">
      <c r="A51" s="168">
        <v>48</v>
      </c>
      <c r="B51" s="56" t="s">
        <v>90</v>
      </c>
      <c r="C51" s="62">
        <v>6720000</v>
      </c>
      <c r="D51" s="168"/>
      <c r="E51" s="7"/>
      <c r="F51" s="7"/>
      <c r="G51" s="7"/>
      <c r="H51" s="7"/>
      <c r="I51" s="8"/>
      <c r="J51" s="43"/>
      <c r="K51" s="168"/>
      <c r="L51" s="168"/>
      <c r="M51" s="168"/>
      <c r="N51" s="168"/>
      <c r="O51" s="168"/>
    </row>
    <row r="52" spans="1:15" s="10" customFormat="1" ht="22.5" customHeight="1">
      <c r="A52" s="168">
        <v>49</v>
      </c>
      <c r="B52" s="56" t="s">
        <v>241</v>
      </c>
      <c r="C52" s="62">
        <v>25215</v>
      </c>
      <c r="D52" s="168"/>
      <c r="E52" s="7"/>
      <c r="F52" s="7"/>
      <c r="G52" s="7"/>
      <c r="H52" s="7"/>
      <c r="I52" s="8"/>
      <c r="J52" s="43"/>
      <c r="K52" s="168"/>
      <c r="L52" s="168"/>
      <c r="M52" s="168"/>
      <c r="N52" s="168"/>
      <c r="O52" s="168"/>
    </row>
    <row r="53" spans="1:15" s="10" customFormat="1" ht="32.25" customHeight="1">
      <c r="A53" s="168">
        <v>50</v>
      </c>
      <c r="B53" s="56" t="s">
        <v>562</v>
      </c>
      <c r="C53" s="62">
        <v>4797</v>
      </c>
      <c r="D53" s="168"/>
      <c r="E53" s="7"/>
      <c r="F53" s="7"/>
      <c r="G53" s="7"/>
      <c r="H53" s="7"/>
      <c r="I53" s="8"/>
      <c r="J53" s="43"/>
      <c r="K53" s="168"/>
      <c r="L53" s="168"/>
      <c r="M53" s="168"/>
      <c r="N53" s="168"/>
      <c r="O53" s="168"/>
    </row>
    <row r="54" spans="1:15" s="10" customFormat="1" ht="36" customHeight="1">
      <c r="A54" s="168">
        <v>51</v>
      </c>
      <c r="B54" s="56" t="s">
        <v>563</v>
      </c>
      <c r="C54" s="62">
        <v>4059</v>
      </c>
      <c r="D54" s="168"/>
      <c r="E54" s="7"/>
      <c r="F54" s="7"/>
      <c r="G54" s="7"/>
      <c r="H54" s="7"/>
      <c r="I54" s="8"/>
      <c r="J54" s="43"/>
      <c r="K54" s="168"/>
      <c r="L54" s="168"/>
      <c r="M54" s="168"/>
      <c r="N54" s="168"/>
      <c r="O54" s="168"/>
    </row>
    <row r="55" spans="1:15" s="10" customFormat="1" ht="36" customHeight="1">
      <c r="A55" s="168">
        <v>52</v>
      </c>
      <c r="B55" s="56" t="s">
        <v>564</v>
      </c>
      <c r="C55" s="62">
        <v>3936</v>
      </c>
      <c r="D55" s="168"/>
      <c r="E55" s="7"/>
      <c r="F55" s="7"/>
      <c r="G55" s="7"/>
      <c r="H55" s="7"/>
      <c r="I55" s="8"/>
      <c r="J55" s="43"/>
      <c r="K55" s="168"/>
      <c r="L55" s="168"/>
      <c r="M55" s="168"/>
      <c r="N55" s="168"/>
      <c r="O55" s="168"/>
    </row>
    <row r="56" spans="1:15" s="10" customFormat="1" ht="36" customHeight="1">
      <c r="A56" s="168">
        <v>53</v>
      </c>
      <c r="B56" s="56" t="s">
        <v>565</v>
      </c>
      <c r="C56" s="62">
        <v>4797</v>
      </c>
      <c r="D56" s="168"/>
      <c r="E56" s="7"/>
      <c r="F56" s="7"/>
      <c r="G56" s="7"/>
      <c r="H56" s="7"/>
      <c r="I56" s="8"/>
      <c r="J56" s="43"/>
      <c r="K56" s="168"/>
      <c r="L56" s="168"/>
      <c r="M56" s="168"/>
      <c r="N56" s="168"/>
      <c r="O56" s="168"/>
    </row>
    <row r="57" spans="1:15" s="10" customFormat="1" ht="62.25" customHeight="1">
      <c r="A57" s="168">
        <v>54</v>
      </c>
      <c r="B57" s="56" t="s">
        <v>576</v>
      </c>
      <c r="C57" s="62">
        <v>35793</v>
      </c>
      <c r="D57" s="168"/>
      <c r="E57" s="7"/>
      <c r="F57" s="7"/>
      <c r="G57" s="7"/>
      <c r="H57" s="7"/>
      <c r="I57" s="8"/>
      <c r="J57" s="43"/>
      <c r="K57" s="168"/>
      <c r="L57" s="168"/>
      <c r="M57" s="168"/>
      <c r="N57" s="168"/>
      <c r="O57" s="168"/>
    </row>
    <row r="58" spans="1:15" s="10" customFormat="1" ht="46.5" customHeight="1">
      <c r="A58" s="168">
        <v>55</v>
      </c>
      <c r="B58" s="5" t="s">
        <v>566</v>
      </c>
      <c r="C58" s="63">
        <v>87581.77</v>
      </c>
      <c r="D58" s="168"/>
      <c r="E58" s="7"/>
      <c r="F58" s="7"/>
      <c r="G58" s="7"/>
      <c r="H58" s="7"/>
      <c r="I58" s="8"/>
      <c r="J58" s="43"/>
      <c r="K58" s="168"/>
      <c r="L58" s="168"/>
      <c r="M58" s="168"/>
      <c r="N58" s="168"/>
      <c r="O58" s="168"/>
    </row>
    <row r="59" spans="1:15" s="10" customFormat="1" ht="44.25" customHeight="1">
      <c r="A59" s="168">
        <v>56</v>
      </c>
      <c r="B59" s="5" t="s">
        <v>567</v>
      </c>
      <c r="C59" s="63">
        <v>98874.75</v>
      </c>
      <c r="D59" s="168"/>
      <c r="E59" s="7"/>
      <c r="F59" s="7"/>
      <c r="G59" s="7"/>
      <c r="H59" s="7"/>
      <c r="I59" s="8"/>
      <c r="J59" s="43"/>
      <c r="K59" s="168"/>
      <c r="L59" s="168"/>
      <c r="M59" s="168"/>
      <c r="N59" s="168"/>
      <c r="O59" s="168"/>
    </row>
    <row r="60" spans="1:15" s="10" customFormat="1" ht="44.25" customHeight="1">
      <c r="A60" s="168">
        <v>57</v>
      </c>
      <c r="B60" s="5" t="s">
        <v>224</v>
      </c>
      <c r="C60" s="63">
        <v>23771.8</v>
      </c>
      <c r="D60" s="168"/>
      <c r="E60" s="7"/>
      <c r="F60" s="7"/>
      <c r="G60" s="7"/>
      <c r="H60" s="7"/>
      <c r="I60" s="8"/>
      <c r="J60" s="43"/>
      <c r="K60" s="168"/>
      <c r="L60" s="168"/>
      <c r="M60" s="168"/>
      <c r="N60" s="168"/>
      <c r="O60" s="168"/>
    </row>
    <row r="61" spans="1:15" s="10" customFormat="1" ht="44.25" customHeight="1">
      <c r="A61" s="168">
        <v>58</v>
      </c>
      <c r="B61" s="5" t="s">
        <v>225</v>
      </c>
      <c r="C61" s="63">
        <v>21926.8</v>
      </c>
      <c r="D61" s="168"/>
      <c r="E61" s="7"/>
      <c r="F61" s="7"/>
      <c r="G61" s="7"/>
      <c r="H61" s="7"/>
      <c r="I61" s="8"/>
      <c r="J61" s="43"/>
      <c r="K61" s="168"/>
      <c r="L61" s="168"/>
      <c r="M61" s="168"/>
      <c r="N61" s="168"/>
      <c r="O61" s="168"/>
    </row>
    <row r="62" spans="1:15" s="10" customFormat="1" ht="44.25" customHeight="1">
      <c r="A62" s="168">
        <v>59</v>
      </c>
      <c r="B62" s="5" t="s">
        <v>226</v>
      </c>
      <c r="C62" s="63">
        <v>23000</v>
      </c>
      <c r="D62" s="168"/>
      <c r="E62" s="7"/>
      <c r="F62" s="7"/>
      <c r="G62" s="7"/>
      <c r="H62" s="7"/>
      <c r="I62" s="8"/>
      <c r="J62" s="43"/>
      <c r="K62" s="168"/>
      <c r="L62" s="168"/>
      <c r="M62" s="168"/>
      <c r="N62" s="168"/>
      <c r="O62" s="168"/>
    </row>
    <row r="63" spans="1:15" s="10" customFormat="1" ht="44.25" customHeight="1">
      <c r="A63" s="168">
        <v>60</v>
      </c>
      <c r="B63" s="5" t="s">
        <v>560</v>
      </c>
      <c r="C63" s="63">
        <v>391140</v>
      </c>
      <c r="D63" s="168"/>
      <c r="E63" s="7"/>
      <c r="F63" s="7"/>
      <c r="G63" s="7"/>
      <c r="H63" s="7"/>
      <c r="I63" s="8"/>
      <c r="J63" s="60"/>
      <c r="K63" s="168">
        <v>2019</v>
      </c>
      <c r="L63" s="168"/>
      <c r="M63" s="168"/>
      <c r="N63" s="168"/>
      <c r="O63" s="168"/>
    </row>
    <row r="64" spans="1:15" s="10" customFormat="1" ht="22.5" customHeight="1">
      <c r="A64" s="168">
        <v>61</v>
      </c>
      <c r="B64" s="56" t="s">
        <v>95</v>
      </c>
      <c r="C64" s="57">
        <v>2565672.22</v>
      </c>
      <c r="D64" s="168"/>
      <c r="E64" s="7"/>
      <c r="F64" s="7"/>
      <c r="G64" s="7"/>
      <c r="H64" s="7"/>
      <c r="I64" s="8"/>
      <c r="J64" s="43"/>
      <c r="K64" s="168"/>
      <c r="L64" s="168"/>
      <c r="M64" s="168"/>
      <c r="N64" s="168"/>
      <c r="O64" s="168"/>
    </row>
    <row r="65" spans="1:15" s="10" customFormat="1" ht="22.5" customHeight="1">
      <c r="A65" s="168">
        <v>62</v>
      </c>
      <c r="B65" s="56" t="s">
        <v>561</v>
      </c>
      <c r="C65" s="57">
        <v>39913.5</v>
      </c>
      <c r="D65" s="168"/>
      <c r="E65" s="7"/>
      <c r="F65" s="7"/>
      <c r="G65" s="7"/>
      <c r="H65" s="7"/>
      <c r="I65" s="8"/>
      <c r="J65" s="43"/>
      <c r="K65" s="168">
        <v>2019</v>
      </c>
      <c r="L65" s="168"/>
      <c r="M65" s="168"/>
      <c r="N65" s="168"/>
      <c r="O65" s="168"/>
    </row>
    <row r="66" spans="1:15" s="10" customFormat="1" ht="22.5" customHeight="1">
      <c r="A66" s="168">
        <v>63</v>
      </c>
      <c r="B66" s="56" t="s">
        <v>559</v>
      </c>
      <c r="C66" s="57">
        <v>19175.7</v>
      </c>
      <c r="D66" s="168"/>
      <c r="E66" s="7"/>
      <c r="F66" s="7"/>
      <c r="G66" s="7"/>
      <c r="H66" s="7"/>
      <c r="I66" s="8"/>
      <c r="J66" s="43"/>
      <c r="K66" s="168">
        <v>2019</v>
      </c>
      <c r="L66" s="168"/>
      <c r="M66" s="168"/>
      <c r="N66" s="168"/>
      <c r="O66" s="168"/>
    </row>
    <row r="67" spans="1:15" s="10" customFormat="1" ht="22.5" customHeight="1">
      <c r="A67" s="168">
        <v>64</v>
      </c>
      <c r="B67" s="11" t="s">
        <v>277</v>
      </c>
      <c r="C67" s="70">
        <v>45000</v>
      </c>
      <c r="D67" s="168"/>
      <c r="E67" s="7"/>
      <c r="F67" s="7"/>
      <c r="G67" s="7"/>
      <c r="H67" s="7"/>
      <c r="I67" s="8"/>
      <c r="J67" s="43"/>
      <c r="K67" s="168"/>
      <c r="L67" s="168"/>
      <c r="M67" s="168"/>
      <c r="N67" s="168"/>
      <c r="O67" s="168"/>
    </row>
    <row r="68" spans="1:15" s="10" customFormat="1" ht="24.75" customHeight="1">
      <c r="A68" s="192" t="s">
        <v>190</v>
      </c>
      <c r="B68" s="193"/>
      <c r="C68" s="194"/>
      <c r="D68" s="168"/>
      <c r="E68" s="7"/>
      <c r="F68" s="7"/>
      <c r="G68" s="7"/>
      <c r="H68" s="7"/>
      <c r="I68" s="8"/>
      <c r="J68" s="43"/>
      <c r="K68" s="168"/>
      <c r="L68" s="168"/>
      <c r="M68" s="168"/>
      <c r="N68" s="168"/>
      <c r="O68" s="168"/>
    </row>
    <row r="69" spans="1:15" s="10" customFormat="1" ht="22.5" customHeight="1">
      <c r="A69" s="64">
        <v>65</v>
      </c>
      <c r="B69" s="65" t="s">
        <v>218</v>
      </c>
      <c r="C69" s="66">
        <f>13000+474.78+2356.68+10000+3567+10701+455.1</f>
        <v>40554.56</v>
      </c>
      <c r="D69" s="168"/>
      <c r="E69" s="7"/>
      <c r="F69" s="7"/>
      <c r="G69" s="7"/>
      <c r="H69" s="7"/>
      <c r="I69" s="8"/>
      <c r="J69" s="67"/>
      <c r="K69" s="168"/>
      <c r="L69" s="168"/>
      <c r="M69" s="168"/>
      <c r="N69" s="168"/>
      <c r="O69" s="168"/>
    </row>
    <row r="70" spans="1:15" s="10" customFormat="1" ht="22.5" customHeight="1">
      <c r="A70" s="64">
        <v>66</v>
      </c>
      <c r="B70" s="65" t="s">
        <v>221</v>
      </c>
      <c r="C70" s="66">
        <f>2651.86+15000+32400+3382.5+10701+5697.36+35350.2+14760+4245.96+2206.62+35055+984</f>
        <v>162434.5</v>
      </c>
      <c r="D70" s="168"/>
      <c r="E70" s="7"/>
      <c r="F70" s="7"/>
      <c r="G70" s="7"/>
      <c r="H70" s="7"/>
      <c r="I70" s="8"/>
      <c r="J70" s="43"/>
      <c r="K70" s="168"/>
      <c r="L70" s="168"/>
      <c r="M70" s="168"/>
      <c r="N70" s="168"/>
      <c r="O70" s="168"/>
    </row>
    <row r="71" spans="1:15" s="10" customFormat="1" ht="36.75" customHeight="1">
      <c r="A71" s="64">
        <v>67</v>
      </c>
      <c r="B71" s="65" t="s">
        <v>222</v>
      </c>
      <c r="C71" s="66">
        <v>869</v>
      </c>
      <c r="D71" s="168"/>
      <c r="E71" s="7"/>
      <c r="F71" s="7"/>
      <c r="G71" s="7"/>
      <c r="H71" s="7"/>
      <c r="I71" s="8"/>
      <c r="J71" s="43"/>
      <c r="K71" s="168"/>
      <c r="L71" s="168"/>
      <c r="M71" s="168"/>
      <c r="N71" s="168"/>
      <c r="O71" s="168"/>
    </row>
    <row r="72" spans="1:15" s="10" customFormat="1" ht="35.25" customHeight="1">
      <c r="A72" s="64">
        <v>68</v>
      </c>
      <c r="B72" s="65" t="s">
        <v>217</v>
      </c>
      <c r="C72" s="66">
        <f>20000+156871.26+15600</f>
        <v>192471.26</v>
      </c>
      <c r="D72" s="168"/>
      <c r="E72" s="7"/>
      <c r="F72" s="7"/>
      <c r="G72" s="7"/>
      <c r="H72" s="7"/>
      <c r="I72" s="8"/>
      <c r="J72" s="43"/>
      <c r="K72" s="168"/>
      <c r="L72" s="168"/>
      <c r="M72" s="168"/>
      <c r="N72" s="168"/>
      <c r="O72" s="168"/>
    </row>
    <row r="73" spans="1:15" s="10" customFormat="1" ht="35.25" customHeight="1">
      <c r="A73" s="64">
        <v>69</v>
      </c>
      <c r="B73" s="65" t="s">
        <v>286</v>
      </c>
      <c r="C73" s="66">
        <v>5000</v>
      </c>
      <c r="D73" s="168"/>
      <c r="E73" s="7"/>
      <c r="F73" s="7"/>
      <c r="G73" s="7"/>
      <c r="H73" s="7"/>
      <c r="I73" s="8"/>
      <c r="J73" s="43"/>
      <c r="K73" s="168"/>
      <c r="L73" s="168"/>
      <c r="M73" s="168"/>
      <c r="N73" s="168"/>
      <c r="O73" s="168"/>
    </row>
    <row r="74" spans="1:15" s="10" customFormat="1" ht="35.25" customHeight="1">
      <c r="A74" s="64">
        <v>70</v>
      </c>
      <c r="B74" s="65" t="s">
        <v>287</v>
      </c>
      <c r="C74" s="66">
        <v>14612.4</v>
      </c>
      <c r="D74" s="168"/>
      <c r="E74" s="7"/>
      <c r="F74" s="7"/>
      <c r="G74" s="7"/>
      <c r="H74" s="7"/>
      <c r="I74" s="8"/>
      <c r="J74" s="43"/>
      <c r="K74" s="168"/>
      <c r="L74" s="168"/>
      <c r="M74" s="168"/>
      <c r="N74" s="168"/>
      <c r="O74" s="168"/>
    </row>
    <row r="75" spans="1:15" s="10" customFormat="1" ht="22.5" customHeight="1">
      <c r="A75" s="168"/>
      <c r="B75" s="68" t="s">
        <v>76</v>
      </c>
      <c r="C75" s="69">
        <f>SUM(C4:C67,C69:C74)</f>
        <v>88056535.33</v>
      </c>
      <c r="D75" s="11"/>
      <c r="E75" s="5"/>
      <c r="F75" s="5"/>
      <c r="G75" s="5"/>
      <c r="H75" s="5"/>
      <c r="I75" s="6"/>
      <c r="J75" s="43"/>
      <c r="K75" s="168"/>
      <c r="L75" s="168"/>
      <c r="M75" s="168"/>
      <c r="N75" s="168"/>
      <c r="O75" s="168"/>
    </row>
    <row r="76" spans="1:15" s="183" customFormat="1" ht="22.5" customHeight="1">
      <c r="A76" s="180" t="s">
        <v>35</v>
      </c>
      <c r="B76" s="52" t="s">
        <v>36</v>
      </c>
      <c r="C76" s="53"/>
      <c r="D76" s="3"/>
      <c r="E76" s="13"/>
      <c r="F76" s="15"/>
      <c r="G76" s="189" t="s">
        <v>1</v>
      </c>
      <c r="H76" s="190"/>
      <c r="I76" s="190"/>
      <c r="J76" s="54"/>
      <c r="K76" s="3"/>
      <c r="L76" s="197" t="s">
        <v>1</v>
      </c>
      <c r="M76" s="197"/>
      <c r="N76" s="197"/>
      <c r="O76" s="197"/>
    </row>
    <row r="77" spans="1:15" s="183" customFormat="1" ht="22.5" customHeight="1">
      <c r="A77" s="180" t="s">
        <v>2</v>
      </c>
      <c r="B77" s="180" t="s">
        <v>3</v>
      </c>
      <c r="C77" s="55" t="s">
        <v>65</v>
      </c>
      <c r="D77" s="179" t="s">
        <v>4</v>
      </c>
      <c r="E77" s="179" t="s">
        <v>5</v>
      </c>
      <c r="F77" s="179" t="s">
        <v>6</v>
      </c>
      <c r="G77" s="179" t="s">
        <v>7</v>
      </c>
      <c r="H77" s="179" t="s">
        <v>8</v>
      </c>
      <c r="I77" s="178" t="s">
        <v>9</v>
      </c>
      <c r="J77" s="180" t="s">
        <v>4</v>
      </c>
      <c r="K77" s="180" t="s">
        <v>157</v>
      </c>
      <c r="L77" s="180" t="s">
        <v>6</v>
      </c>
      <c r="M77" s="180" t="s">
        <v>7</v>
      </c>
      <c r="N77" s="180" t="s">
        <v>8</v>
      </c>
      <c r="O77" s="180" t="s">
        <v>9</v>
      </c>
    </row>
    <row r="78" spans="1:15" s="10" customFormat="1" ht="22.5" customHeight="1">
      <c r="A78" s="168">
        <v>1</v>
      </c>
      <c r="B78" s="11" t="s">
        <v>237</v>
      </c>
      <c r="C78" s="70" t="s">
        <v>37</v>
      </c>
      <c r="D78" s="168" t="s">
        <v>37</v>
      </c>
      <c r="E78" s="7" t="s">
        <v>37</v>
      </c>
      <c r="F78" s="7" t="s">
        <v>37</v>
      </c>
      <c r="G78" s="7" t="s">
        <v>37</v>
      </c>
      <c r="H78" s="7" t="s">
        <v>38</v>
      </c>
      <c r="I78" s="8" t="s">
        <v>38</v>
      </c>
      <c r="J78" s="43"/>
      <c r="K78" s="168"/>
      <c r="L78" s="168"/>
      <c r="M78" s="168"/>
      <c r="N78" s="168"/>
      <c r="O78" s="168"/>
    </row>
    <row r="79" spans="1:15" s="10" customFormat="1" ht="22.5" customHeight="1">
      <c r="A79" s="168">
        <v>2</v>
      </c>
      <c r="B79" s="11" t="s">
        <v>34</v>
      </c>
      <c r="C79" s="70">
        <v>33299.15</v>
      </c>
      <c r="D79" s="168"/>
      <c r="E79" s="7"/>
      <c r="F79" s="7"/>
      <c r="G79" s="7"/>
      <c r="H79" s="7"/>
      <c r="I79" s="8"/>
      <c r="J79" s="43"/>
      <c r="K79" s="168"/>
      <c r="L79" s="168"/>
      <c r="M79" s="168"/>
      <c r="N79" s="168"/>
      <c r="O79" s="168"/>
    </row>
    <row r="80" spans="1:15" s="10" customFormat="1" ht="22.5" customHeight="1">
      <c r="A80" s="11"/>
      <c r="B80" s="68" t="s">
        <v>76</v>
      </c>
      <c r="C80" s="69">
        <f>SUM(C79:C79)</f>
        <v>33299.15</v>
      </c>
      <c r="D80" s="11"/>
      <c r="E80" s="5"/>
      <c r="F80" s="5"/>
      <c r="G80" s="5"/>
      <c r="H80" s="5"/>
      <c r="I80" s="6"/>
      <c r="J80" s="43"/>
      <c r="K80" s="168"/>
      <c r="L80" s="168"/>
      <c r="M80" s="168"/>
      <c r="N80" s="168"/>
      <c r="O80" s="168"/>
    </row>
    <row r="81" spans="1:15" s="183" customFormat="1" ht="22.5" customHeight="1">
      <c r="A81" s="180" t="s">
        <v>39</v>
      </c>
      <c r="B81" s="52" t="s">
        <v>40</v>
      </c>
      <c r="C81" s="53"/>
      <c r="D81" s="3"/>
      <c r="E81" s="13"/>
      <c r="F81" s="189" t="s">
        <v>1</v>
      </c>
      <c r="G81" s="190"/>
      <c r="H81" s="190"/>
      <c r="I81" s="190"/>
      <c r="J81" s="54"/>
      <c r="K81" s="3"/>
      <c r="L81" s="197" t="s">
        <v>1</v>
      </c>
      <c r="M81" s="197"/>
      <c r="N81" s="197"/>
      <c r="O81" s="197"/>
    </row>
    <row r="82" spans="1:15" s="183" customFormat="1" ht="22.5" customHeight="1">
      <c r="A82" s="180" t="s">
        <v>2</v>
      </c>
      <c r="B82" s="180" t="s">
        <v>3</v>
      </c>
      <c r="C82" s="55" t="s">
        <v>65</v>
      </c>
      <c r="D82" s="179" t="s">
        <v>4</v>
      </c>
      <c r="E82" s="179" t="s">
        <v>5</v>
      </c>
      <c r="F82" s="179" t="s">
        <v>6</v>
      </c>
      <c r="G82" s="179" t="s">
        <v>7</v>
      </c>
      <c r="H82" s="179" t="s">
        <v>8</v>
      </c>
      <c r="I82" s="178" t="s">
        <v>9</v>
      </c>
      <c r="J82" s="180" t="s">
        <v>4</v>
      </c>
      <c r="K82" s="180" t="s">
        <v>157</v>
      </c>
      <c r="L82" s="180" t="s">
        <v>6</v>
      </c>
      <c r="M82" s="180" t="s">
        <v>7</v>
      </c>
      <c r="N82" s="180" t="s">
        <v>8</v>
      </c>
      <c r="O82" s="180" t="s">
        <v>9</v>
      </c>
    </row>
    <row r="83" spans="1:15" s="10" customFormat="1" ht="22.5" customHeight="1">
      <c r="A83" s="168">
        <v>1</v>
      </c>
      <c r="B83" s="11" t="s">
        <v>41</v>
      </c>
      <c r="C83" s="59"/>
      <c r="D83" s="168">
        <v>334.52</v>
      </c>
      <c r="E83" s="7">
        <v>2011</v>
      </c>
      <c r="F83" s="7" t="s">
        <v>37</v>
      </c>
      <c r="G83" s="7" t="s">
        <v>37</v>
      </c>
      <c r="H83" s="7" t="s">
        <v>37</v>
      </c>
      <c r="I83" s="8" t="s">
        <v>37</v>
      </c>
      <c r="J83" s="43"/>
      <c r="K83" s="168"/>
      <c r="L83" s="168"/>
      <c r="M83" s="168"/>
      <c r="N83" s="168"/>
      <c r="O83" s="168"/>
    </row>
    <row r="84" spans="1:15" s="10" customFormat="1" ht="22.5" customHeight="1">
      <c r="A84" s="168">
        <v>2</v>
      </c>
      <c r="B84" s="11" t="s">
        <v>34</v>
      </c>
      <c r="C84" s="59">
        <v>57000</v>
      </c>
      <c r="D84" s="168"/>
      <c r="E84" s="7"/>
      <c r="F84" s="7"/>
      <c r="G84" s="7"/>
      <c r="H84" s="7"/>
      <c r="I84" s="8"/>
      <c r="J84" s="43"/>
      <c r="K84" s="168"/>
      <c r="L84" s="168"/>
      <c r="M84" s="168"/>
      <c r="N84" s="168"/>
      <c r="O84" s="168"/>
    </row>
    <row r="85" spans="1:15" s="10" customFormat="1" ht="22.5" customHeight="1">
      <c r="A85" s="11"/>
      <c r="B85" s="68" t="s">
        <v>76</v>
      </c>
      <c r="C85" s="69">
        <f>SUM(C84)</f>
        <v>57000</v>
      </c>
      <c r="D85" s="11"/>
      <c r="E85" s="5"/>
      <c r="F85" s="17"/>
      <c r="G85" s="5"/>
      <c r="H85" s="5"/>
      <c r="I85" s="6"/>
      <c r="J85" s="43"/>
      <c r="K85" s="168"/>
      <c r="L85" s="168"/>
      <c r="M85" s="168"/>
      <c r="N85" s="168"/>
      <c r="O85" s="168"/>
    </row>
    <row r="86" spans="1:15" s="183" customFormat="1" ht="22.5" customHeight="1">
      <c r="A86" s="180" t="s">
        <v>42</v>
      </c>
      <c r="B86" s="52" t="s">
        <v>43</v>
      </c>
      <c r="C86" s="53"/>
      <c r="D86" s="3"/>
      <c r="E86" s="13"/>
      <c r="F86" s="189" t="s">
        <v>1</v>
      </c>
      <c r="G86" s="190"/>
      <c r="H86" s="190"/>
      <c r="I86" s="190"/>
      <c r="J86" s="54"/>
      <c r="K86" s="3"/>
      <c r="L86" s="197" t="s">
        <v>1</v>
      </c>
      <c r="M86" s="197"/>
      <c r="N86" s="197"/>
      <c r="O86" s="197"/>
    </row>
    <row r="87" spans="1:15" s="183" customFormat="1" ht="22.5" customHeight="1">
      <c r="A87" s="181" t="s">
        <v>2</v>
      </c>
      <c r="B87" s="181" t="s">
        <v>3</v>
      </c>
      <c r="C87" s="71" t="s">
        <v>65</v>
      </c>
      <c r="D87" s="18" t="s">
        <v>4</v>
      </c>
      <c r="E87" s="18" t="s">
        <v>5</v>
      </c>
      <c r="F87" s="18" t="s">
        <v>6</v>
      </c>
      <c r="G87" s="18" t="s">
        <v>7</v>
      </c>
      <c r="H87" s="18" t="s">
        <v>8</v>
      </c>
      <c r="I87" s="19" t="s">
        <v>9</v>
      </c>
      <c r="J87" s="180" t="s">
        <v>4</v>
      </c>
      <c r="K87" s="180" t="s">
        <v>157</v>
      </c>
      <c r="L87" s="180" t="s">
        <v>6</v>
      </c>
      <c r="M87" s="180" t="s">
        <v>7</v>
      </c>
      <c r="N87" s="180" t="s">
        <v>8</v>
      </c>
      <c r="O87" s="180" t="s">
        <v>9</v>
      </c>
    </row>
    <row r="88" spans="1:15" s="10" customFormat="1" ht="22.5" customHeight="1">
      <c r="A88" s="168">
        <v>1</v>
      </c>
      <c r="B88" s="23" t="s">
        <v>41</v>
      </c>
      <c r="C88" s="72"/>
      <c r="D88" s="168">
        <v>880.58</v>
      </c>
      <c r="E88" s="7">
        <v>2011</v>
      </c>
      <c r="F88" s="7" t="s">
        <v>37</v>
      </c>
      <c r="G88" s="7" t="s">
        <v>37</v>
      </c>
      <c r="H88" s="7" t="s">
        <v>37</v>
      </c>
      <c r="I88" s="8" t="s">
        <v>37</v>
      </c>
      <c r="J88" s="43"/>
      <c r="K88" s="168"/>
      <c r="L88" s="168"/>
      <c r="M88" s="168"/>
      <c r="N88" s="168"/>
      <c r="O88" s="168"/>
    </row>
    <row r="89" spans="1:15" s="10" customFormat="1" ht="22.5" customHeight="1">
      <c r="A89" s="168">
        <v>2</v>
      </c>
      <c r="B89" s="23" t="s">
        <v>34</v>
      </c>
      <c r="C89" s="72">
        <v>141777.07</v>
      </c>
      <c r="D89" s="168"/>
      <c r="E89" s="7"/>
      <c r="F89" s="7"/>
      <c r="G89" s="7"/>
      <c r="H89" s="7"/>
      <c r="I89" s="8"/>
      <c r="J89" s="43"/>
      <c r="K89" s="168"/>
      <c r="L89" s="168"/>
      <c r="M89" s="168"/>
      <c r="N89" s="168"/>
      <c r="O89" s="168"/>
    </row>
    <row r="90" spans="1:15" s="10" customFormat="1" ht="22.5" customHeight="1">
      <c r="A90" s="168">
        <v>3</v>
      </c>
      <c r="B90" s="23" t="s">
        <v>44</v>
      </c>
      <c r="C90" s="72">
        <v>377000</v>
      </c>
      <c r="D90" s="168"/>
      <c r="E90" s="7"/>
      <c r="F90" s="7"/>
      <c r="G90" s="7"/>
      <c r="H90" s="7"/>
      <c r="I90" s="8"/>
      <c r="J90" s="43"/>
      <c r="K90" s="168"/>
      <c r="L90" s="168"/>
      <c r="M90" s="168"/>
      <c r="N90" s="168"/>
      <c r="O90" s="168"/>
    </row>
    <row r="91" spans="1:15" s="10" customFormat="1" ht="22.5" customHeight="1">
      <c r="A91" s="11"/>
      <c r="B91" s="68" t="s">
        <v>76</v>
      </c>
      <c r="C91" s="69">
        <f>SUM(C89:C90)</f>
        <v>518777.07</v>
      </c>
      <c r="D91" s="11"/>
      <c r="E91" s="5"/>
      <c r="F91" s="5"/>
      <c r="G91" s="5"/>
      <c r="H91" s="5"/>
      <c r="I91" s="6"/>
      <c r="J91" s="43"/>
      <c r="K91" s="168"/>
      <c r="L91" s="168"/>
      <c r="M91" s="168"/>
      <c r="N91" s="168"/>
      <c r="O91" s="168"/>
    </row>
    <row r="92" spans="1:15" s="183" customFormat="1" ht="22.5" customHeight="1">
      <c r="A92" s="180" t="s">
        <v>45</v>
      </c>
      <c r="B92" s="52" t="s">
        <v>298</v>
      </c>
      <c r="C92" s="53"/>
      <c r="D92" s="3"/>
      <c r="E92" s="13"/>
      <c r="F92" s="191" t="s">
        <v>1</v>
      </c>
      <c r="G92" s="191"/>
      <c r="H92" s="191"/>
      <c r="I92" s="189"/>
      <c r="J92" s="54"/>
      <c r="K92" s="3"/>
      <c r="L92" s="197" t="s">
        <v>1</v>
      </c>
      <c r="M92" s="197"/>
      <c r="N92" s="197"/>
      <c r="O92" s="197"/>
    </row>
    <row r="93" spans="1:15" s="183" customFormat="1" ht="22.5" customHeight="1">
      <c r="A93" s="180" t="s">
        <v>2</v>
      </c>
      <c r="B93" s="180" t="s">
        <v>3</v>
      </c>
      <c r="C93" s="55" t="s">
        <v>65</v>
      </c>
      <c r="D93" s="179" t="s">
        <v>4</v>
      </c>
      <c r="E93" s="179" t="s">
        <v>5</v>
      </c>
      <c r="F93" s="179" t="s">
        <v>6</v>
      </c>
      <c r="G93" s="179" t="s">
        <v>7</v>
      </c>
      <c r="H93" s="179" t="s">
        <v>8</v>
      </c>
      <c r="I93" s="178" t="s">
        <v>9</v>
      </c>
      <c r="J93" s="180" t="s">
        <v>4</v>
      </c>
      <c r="K93" s="180" t="s">
        <v>157</v>
      </c>
      <c r="L93" s="180" t="s">
        <v>6</v>
      </c>
      <c r="M93" s="180" t="s">
        <v>7</v>
      </c>
      <c r="N93" s="180" t="s">
        <v>8</v>
      </c>
      <c r="O93" s="180" t="s">
        <v>9</v>
      </c>
    </row>
    <row r="94" spans="1:15" s="10" customFormat="1" ht="22.5" customHeight="1">
      <c r="A94" s="168">
        <v>1</v>
      </c>
      <c r="B94" s="11" t="s">
        <v>46</v>
      </c>
      <c r="C94" s="59">
        <v>4835575</v>
      </c>
      <c r="D94" s="168">
        <v>1934.23</v>
      </c>
      <c r="E94" s="7" t="s">
        <v>47</v>
      </c>
      <c r="F94" s="7" t="s">
        <v>48</v>
      </c>
      <c r="G94" s="7" t="s">
        <v>49</v>
      </c>
      <c r="H94" s="7" t="s">
        <v>37</v>
      </c>
      <c r="I94" s="8" t="s">
        <v>23</v>
      </c>
      <c r="J94" s="43">
        <v>1934.23</v>
      </c>
      <c r="K94" s="168" t="s">
        <v>168</v>
      </c>
      <c r="L94" s="168" t="s">
        <v>169</v>
      </c>
      <c r="M94" s="168" t="s">
        <v>165</v>
      </c>
      <c r="N94" s="168" t="s">
        <v>14</v>
      </c>
      <c r="O94" s="168" t="s">
        <v>158</v>
      </c>
    </row>
    <row r="95" spans="1:15" s="10" customFormat="1" ht="22.5" customHeight="1">
      <c r="A95" s="168">
        <v>2</v>
      </c>
      <c r="B95" s="11" t="s">
        <v>167</v>
      </c>
      <c r="C95" s="59">
        <v>7162500</v>
      </c>
      <c r="D95" s="168"/>
      <c r="E95" s="7"/>
      <c r="F95" s="7"/>
      <c r="G95" s="7"/>
      <c r="H95" s="7"/>
      <c r="I95" s="8"/>
      <c r="J95" s="43">
        <v>2865</v>
      </c>
      <c r="K95" s="168">
        <v>1964</v>
      </c>
      <c r="L95" s="168" t="s">
        <v>169</v>
      </c>
      <c r="M95" s="168" t="s">
        <v>165</v>
      </c>
      <c r="N95" s="168" t="s">
        <v>14</v>
      </c>
      <c r="O95" s="168" t="s">
        <v>23</v>
      </c>
    </row>
    <row r="96" spans="1:15" s="10" customFormat="1" ht="22.5" customHeight="1">
      <c r="A96" s="168">
        <v>3</v>
      </c>
      <c r="B96" s="11" t="s">
        <v>34</v>
      </c>
      <c r="C96" s="59">
        <v>849248.59</v>
      </c>
      <c r="D96" s="168"/>
      <c r="E96" s="7"/>
      <c r="F96" s="7"/>
      <c r="G96" s="7"/>
      <c r="H96" s="7"/>
      <c r="I96" s="8"/>
      <c r="J96" s="43"/>
      <c r="K96" s="168"/>
      <c r="L96" s="168"/>
      <c r="M96" s="168"/>
      <c r="N96" s="168"/>
      <c r="O96" s="168"/>
    </row>
    <row r="97" spans="1:15" s="10" customFormat="1" ht="22.5" customHeight="1">
      <c r="A97" s="168"/>
      <c r="B97" s="68" t="s">
        <v>76</v>
      </c>
      <c r="C97" s="73">
        <f>SUM(C94:C96)</f>
        <v>12847323.59</v>
      </c>
      <c r="D97" s="168"/>
      <c r="E97" s="7"/>
      <c r="F97" s="7"/>
      <c r="G97" s="7"/>
      <c r="H97" s="7"/>
      <c r="I97" s="8"/>
      <c r="J97" s="43"/>
      <c r="K97" s="168"/>
      <c r="L97" s="168"/>
      <c r="M97" s="168"/>
      <c r="N97" s="168"/>
      <c r="O97" s="168"/>
    </row>
    <row r="98" spans="1:15" s="183" customFormat="1" ht="22.5" customHeight="1">
      <c r="A98" s="180" t="s">
        <v>50</v>
      </c>
      <c r="B98" s="52" t="s">
        <v>52</v>
      </c>
      <c r="C98" s="53"/>
      <c r="D98" s="3"/>
      <c r="E98" s="13"/>
      <c r="F98" s="191" t="s">
        <v>1</v>
      </c>
      <c r="G98" s="191"/>
      <c r="H98" s="191"/>
      <c r="I98" s="189"/>
      <c r="J98" s="54"/>
      <c r="K98" s="3"/>
      <c r="L98" s="197" t="s">
        <v>1</v>
      </c>
      <c r="M98" s="197"/>
      <c r="N98" s="197"/>
      <c r="O98" s="197"/>
    </row>
    <row r="99" spans="1:15" s="183" customFormat="1" ht="22.5" customHeight="1">
      <c r="A99" s="180" t="s">
        <v>2</v>
      </c>
      <c r="B99" s="180" t="s">
        <v>3</v>
      </c>
      <c r="C99" s="55" t="s">
        <v>65</v>
      </c>
      <c r="D99" s="179" t="s">
        <v>4</v>
      </c>
      <c r="E99" s="179" t="s">
        <v>5</v>
      </c>
      <c r="F99" s="179" t="s">
        <v>6</v>
      </c>
      <c r="G99" s="179" t="s">
        <v>7</v>
      </c>
      <c r="H99" s="179" t="s">
        <v>8</v>
      </c>
      <c r="I99" s="178" t="s">
        <v>9</v>
      </c>
      <c r="J99" s="180" t="s">
        <v>4</v>
      </c>
      <c r="K99" s="180" t="s">
        <v>157</v>
      </c>
      <c r="L99" s="180" t="s">
        <v>6</v>
      </c>
      <c r="M99" s="180" t="s">
        <v>7</v>
      </c>
      <c r="N99" s="180" t="s">
        <v>8</v>
      </c>
      <c r="O99" s="180" t="s">
        <v>9</v>
      </c>
    </row>
    <row r="100" spans="1:15" s="10" customFormat="1" ht="22.5" customHeight="1">
      <c r="A100" s="168">
        <v>1</v>
      </c>
      <c r="B100" s="11" t="s">
        <v>213</v>
      </c>
      <c r="C100" s="59">
        <v>2913036.96</v>
      </c>
      <c r="D100" s="168">
        <v>985.3</v>
      </c>
      <c r="E100" s="7">
        <v>2008</v>
      </c>
      <c r="F100" s="7" t="s">
        <v>53</v>
      </c>
      <c r="G100" s="7" t="s">
        <v>54</v>
      </c>
      <c r="H100" s="7" t="s">
        <v>55</v>
      </c>
      <c r="I100" s="8" t="s">
        <v>56</v>
      </c>
      <c r="J100" s="58">
        <v>985.3</v>
      </c>
      <c r="K100" s="168">
        <v>2008</v>
      </c>
      <c r="L100" s="168" t="s">
        <v>164</v>
      </c>
      <c r="M100" s="168" t="s">
        <v>165</v>
      </c>
      <c r="N100" s="168" t="s">
        <v>14</v>
      </c>
      <c r="O100" s="168" t="s">
        <v>23</v>
      </c>
    </row>
    <row r="101" spans="1:15" s="10" customFormat="1" ht="22.5" customHeight="1">
      <c r="A101" s="168">
        <v>2</v>
      </c>
      <c r="B101" s="11" t="s">
        <v>234</v>
      </c>
      <c r="C101" s="59">
        <v>16750</v>
      </c>
      <c r="D101" s="168"/>
      <c r="E101" s="7"/>
      <c r="F101" s="7"/>
      <c r="G101" s="7"/>
      <c r="H101" s="7"/>
      <c r="I101" s="8"/>
      <c r="J101" s="58"/>
      <c r="K101" s="168"/>
      <c r="L101" s="168"/>
      <c r="M101" s="168"/>
      <c r="N101" s="168"/>
      <c r="O101" s="168"/>
    </row>
    <row r="102" spans="1:15" s="10" customFormat="1" ht="22.5" customHeight="1">
      <c r="A102" s="168">
        <v>3</v>
      </c>
      <c r="B102" s="11" t="s">
        <v>299</v>
      </c>
      <c r="C102" s="59">
        <v>34993.5</v>
      </c>
      <c r="D102" s="168"/>
      <c r="E102" s="7"/>
      <c r="F102" s="7"/>
      <c r="G102" s="7"/>
      <c r="H102" s="7"/>
      <c r="I102" s="8"/>
      <c r="J102" s="58"/>
      <c r="K102" s="168"/>
      <c r="L102" s="168"/>
      <c r="M102" s="168"/>
      <c r="N102" s="168"/>
      <c r="O102" s="168"/>
    </row>
    <row r="103" spans="1:15" s="10" customFormat="1" ht="22.5" customHeight="1">
      <c r="A103" s="168">
        <v>4</v>
      </c>
      <c r="B103" s="11" t="s">
        <v>34</v>
      </c>
      <c r="C103" s="59">
        <v>400981.62</v>
      </c>
      <c r="D103" s="168"/>
      <c r="E103" s="7"/>
      <c r="F103" s="7"/>
      <c r="G103" s="7"/>
      <c r="H103" s="7"/>
      <c r="I103" s="8"/>
      <c r="J103" s="43"/>
      <c r="K103" s="168"/>
      <c r="L103" s="168"/>
      <c r="M103" s="168"/>
      <c r="N103" s="168"/>
      <c r="O103" s="168"/>
    </row>
    <row r="104" spans="1:15" s="10" customFormat="1" ht="22.5" customHeight="1">
      <c r="A104" s="168"/>
      <c r="B104" s="68" t="s">
        <v>76</v>
      </c>
      <c r="C104" s="74">
        <f>SUM(C100:C103)</f>
        <v>3365762.08</v>
      </c>
      <c r="D104" s="168"/>
      <c r="E104" s="7"/>
      <c r="F104" s="7"/>
      <c r="G104" s="7"/>
      <c r="H104" s="7"/>
      <c r="I104" s="8"/>
      <c r="J104" s="43"/>
      <c r="K104" s="168"/>
      <c r="L104" s="168"/>
      <c r="M104" s="168"/>
      <c r="N104" s="168"/>
      <c r="O104" s="168"/>
    </row>
    <row r="105" spans="1:15" s="183" customFormat="1" ht="22.5" customHeight="1">
      <c r="A105" s="180" t="s">
        <v>51</v>
      </c>
      <c r="B105" s="52" t="s">
        <v>81</v>
      </c>
      <c r="C105" s="53"/>
      <c r="D105" s="3"/>
      <c r="E105" s="13"/>
      <c r="F105" s="191" t="s">
        <v>1</v>
      </c>
      <c r="G105" s="191"/>
      <c r="H105" s="191"/>
      <c r="I105" s="189"/>
      <c r="J105" s="54"/>
      <c r="K105" s="3"/>
      <c r="L105" s="197" t="s">
        <v>1</v>
      </c>
      <c r="M105" s="197"/>
      <c r="N105" s="197"/>
      <c r="O105" s="197"/>
    </row>
    <row r="106" spans="1:15" s="183" customFormat="1" ht="22.5" customHeight="1">
      <c r="A106" s="180" t="s">
        <v>2</v>
      </c>
      <c r="B106" s="180" t="s">
        <v>3</v>
      </c>
      <c r="C106" s="55" t="s">
        <v>65</v>
      </c>
      <c r="D106" s="179" t="s">
        <v>4</v>
      </c>
      <c r="E106" s="179" t="s">
        <v>5</v>
      </c>
      <c r="F106" s="179" t="s">
        <v>6</v>
      </c>
      <c r="G106" s="179" t="s">
        <v>7</v>
      </c>
      <c r="H106" s="179" t="s">
        <v>8</v>
      </c>
      <c r="I106" s="178" t="s">
        <v>9</v>
      </c>
      <c r="J106" s="180" t="s">
        <v>4</v>
      </c>
      <c r="K106" s="180" t="s">
        <v>157</v>
      </c>
      <c r="L106" s="180" t="s">
        <v>6</v>
      </c>
      <c r="M106" s="180" t="s">
        <v>7</v>
      </c>
      <c r="N106" s="180" t="s">
        <v>8</v>
      </c>
      <c r="O106" s="180" t="s">
        <v>9</v>
      </c>
    </row>
    <row r="107" spans="1:15" s="10" customFormat="1" ht="39" customHeight="1">
      <c r="A107" s="168">
        <v>1</v>
      </c>
      <c r="B107" s="56" t="s">
        <v>580</v>
      </c>
      <c r="C107" s="57">
        <v>895400</v>
      </c>
      <c r="D107" s="168"/>
      <c r="E107" s="7"/>
      <c r="F107" s="7"/>
      <c r="G107" s="7"/>
      <c r="H107" s="7"/>
      <c r="I107" s="8"/>
      <c r="J107" s="58">
        <v>437</v>
      </c>
      <c r="K107" s="7"/>
      <c r="L107" s="7"/>
      <c r="M107" s="7"/>
      <c r="N107" s="7"/>
      <c r="O107" s="7"/>
    </row>
    <row r="108" spans="1:15" s="10" customFormat="1" ht="22.5" customHeight="1">
      <c r="A108" s="168">
        <v>2</v>
      </c>
      <c r="B108" s="75" t="s">
        <v>94</v>
      </c>
      <c r="C108" s="57">
        <v>50000</v>
      </c>
      <c r="D108" s="168"/>
      <c r="E108" s="7"/>
      <c r="F108" s="7"/>
      <c r="G108" s="7"/>
      <c r="H108" s="7"/>
      <c r="I108" s="8"/>
      <c r="J108" s="58">
        <v>50</v>
      </c>
      <c r="K108" s="7"/>
      <c r="L108" s="7"/>
      <c r="M108" s="7"/>
      <c r="N108" s="7"/>
      <c r="O108" s="7"/>
    </row>
    <row r="109" spans="1:15" s="10" customFormat="1" ht="22.5" customHeight="1">
      <c r="A109" s="168">
        <v>3</v>
      </c>
      <c r="B109" s="75" t="s">
        <v>592</v>
      </c>
      <c r="C109" s="57">
        <v>290000</v>
      </c>
      <c r="D109" s="168"/>
      <c r="E109" s="7"/>
      <c r="F109" s="7"/>
      <c r="G109" s="7"/>
      <c r="H109" s="7"/>
      <c r="I109" s="8"/>
      <c r="J109" s="58">
        <v>423.6</v>
      </c>
      <c r="K109" s="168"/>
      <c r="L109" s="168"/>
      <c r="M109" s="168"/>
      <c r="N109" s="168"/>
      <c r="O109" s="168"/>
    </row>
    <row r="110" spans="1:15" s="10" customFormat="1" ht="22.5" customHeight="1">
      <c r="A110" s="168">
        <v>4</v>
      </c>
      <c r="B110" s="75" t="s">
        <v>285</v>
      </c>
      <c r="C110" s="57">
        <v>13000</v>
      </c>
      <c r="D110" s="168"/>
      <c r="E110" s="7"/>
      <c r="F110" s="7"/>
      <c r="G110" s="7"/>
      <c r="H110" s="7"/>
      <c r="I110" s="8"/>
      <c r="J110" s="43"/>
      <c r="K110" s="168"/>
      <c r="L110" s="168"/>
      <c r="M110" s="168"/>
      <c r="N110" s="168"/>
      <c r="O110" s="168"/>
    </row>
    <row r="111" spans="1:15" s="10" customFormat="1" ht="22.5" customHeight="1">
      <c r="A111" s="168">
        <v>5</v>
      </c>
      <c r="B111" s="56" t="s">
        <v>93</v>
      </c>
      <c r="C111" s="57">
        <v>82132.59</v>
      </c>
      <c r="D111" s="168"/>
      <c r="E111" s="7"/>
      <c r="F111" s="7"/>
      <c r="G111" s="7"/>
      <c r="H111" s="7"/>
      <c r="I111" s="8"/>
      <c r="J111" s="43"/>
      <c r="K111" s="168"/>
      <c r="L111" s="168"/>
      <c r="M111" s="168"/>
      <c r="N111" s="168"/>
      <c r="O111" s="168"/>
    </row>
    <row r="112" spans="1:15" s="10" customFormat="1" ht="22.5" customHeight="1">
      <c r="A112" s="168">
        <v>6</v>
      </c>
      <c r="B112" s="56" t="s">
        <v>191</v>
      </c>
      <c r="C112" s="62">
        <v>3188860.1</v>
      </c>
      <c r="D112" s="168"/>
      <c r="E112" s="7"/>
      <c r="F112" s="7"/>
      <c r="G112" s="7"/>
      <c r="H112" s="7"/>
      <c r="I112" s="8"/>
      <c r="J112" s="43"/>
      <c r="K112" s="168"/>
      <c r="L112" s="168"/>
      <c r="M112" s="168"/>
      <c r="N112" s="168"/>
      <c r="O112" s="168"/>
    </row>
    <row r="113" spans="1:15" s="10" customFormat="1" ht="22.5" customHeight="1">
      <c r="A113" s="168">
        <v>7</v>
      </c>
      <c r="B113" s="56" t="s">
        <v>85</v>
      </c>
      <c r="C113" s="62">
        <v>8344.7</v>
      </c>
      <c r="D113" s="168"/>
      <c r="E113" s="7"/>
      <c r="F113" s="7"/>
      <c r="G113" s="7"/>
      <c r="H113" s="7"/>
      <c r="I113" s="8"/>
      <c r="J113" s="43"/>
      <c r="K113" s="168"/>
      <c r="L113" s="168"/>
      <c r="M113" s="168"/>
      <c r="N113" s="168"/>
      <c r="O113" s="168"/>
    </row>
    <row r="114" spans="1:15" s="10" customFormat="1" ht="22.5" customHeight="1">
      <c r="A114" s="168">
        <v>8</v>
      </c>
      <c r="B114" s="56" t="s">
        <v>86</v>
      </c>
      <c r="C114" s="62">
        <v>8344.7</v>
      </c>
      <c r="D114" s="168"/>
      <c r="E114" s="7"/>
      <c r="F114" s="7"/>
      <c r="G114" s="7"/>
      <c r="H114" s="7"/>
      <c r="I114" s="8"/>
      <c r="J114" s="43"/>
      <c r="K114" s="168"/>
      <c r="L114" s="168"/>
      <c r="M114" s="168"/>
      <c r="N114" s="168"/>
      <c r="O114" s="168"/>
    </row>
    <row r="115" spans="1:15" s="10" customFormat="1" ht="22.5" customHeight="1">
      <c r="A115" s="168">
        <v>9</v>
      </c>
      <c r="B115" s="56" t="s">
        <v>87</v>
      </c>
      <c r="C115" s="62">
        <v>8344.7</v>
      </c>
      <c r="D115" s="168"/>
      <c r="E115" s="7"/>
      <c r="F115" s="7"/>
      <c r="G115" s="7"/>
      <c r="H115" s="7"/>
      <c r="I115" s="8"/>
      <c r="J115" s="43"/>
      <c r="K115" s="168"/>
      <c r="L115" s="168"/>
      <c r="M115" s="168"/>
      <c r="N115" s="168"/>
      <c r="O115" s="168"/>
    </row>
    <row r="116" spans="1:15" s="10" customFormat="1" ht="22.5" customHeight="1">
      <c r="A116" s="168">
        <v>10</v>
      </c>
      <c r="B116" s="56" t="s">
        <v>88</v>
      </c>
      <c r="C116" s="62">
        <v>8344.7</v>
      </c>
      <c r="D116" s="168"/>
      <c r="E116" s="7"/>
      <c r="F116" s="7"/>
      <c r="G116" s="7"/>
      <c r="H116" s="7"/>
      <c r="I116" s="8"/>
      <c r="J116" s="43"/>
      <c r="K116" s="168"/>
      <c r="L116" s="168"/>
      <c r="M116" s="168"/>
      <c r="N116" s="168"/>
      <c r="O116" s="168"/>
    </row>
    <row r="117" spans="1:15" s="10" customFormat="1" ht="22.5" customHeight="1">
      <c r="A117" s="168">
        <v>11</v>
      </c>
      <c r="B117" s="56" t="s">
        <v>89</v>
      </c>
      <c r="C117" s="62">
        <v>8344.7</v>
      </c>
      <c r="D117" s="168"/>
      <c r="E117" s="7"/>
      <c r="F117" s="7"/>
      <c r="G117" s="7"/>
      <c r="H117" s="7"/>
      <c r="I117" s="8"/>
      <c r="J117" s="43"/>
      <c r="K117" s="168"/>
      <c r="L117" s="168"/>
      <c r="M117" s="168"/>
      <c r="N117" s="168"/>
      <c r="O117" s="168"/>
    </row>
    <row r="118" spans="1:15" s="10" customFormat="1" ht="22.5" customHeight="1">
      <c r="A118" s="168">
        <v>12</v>
      </c>
      <c r="B118" s="56" t="s">
        <v>223</v>
      </c>
      <c r="C118" s="62">
        <v>30471.47</v>
      </c>
      <c r="D118" s="168"/>
      <c r="E118" s="7"/>
      <c r="F118" s="7"/>
      <c r="G118" s="7"/>
      <c r="H118" s="7"/>
      <c r="I118" s="8"/>
      <c r="J118" s="43"/>
      <c r="K118" s="168"/>
      <c r="L118" s="168"/>
      <c r="M118" s="168"/>
      <c r="N118" s="168"/>
      <c r="O118" s="168"/>
    </row>
    <row r="119" spans="1:15" s="10" customFormat="1" ht="22.5" customHeight="1">
      <c r="A119" s="168">
        <v>13</v>
      </c>
      <c r="B119" s="56" t="s">
        <v>91</v>
      </c>
      <c r="C119" s="62">
        <v>20000</v>
      </c>
      <c r="D119" s="168"/>
      <c r="E119" s="7"/>
      <c r="F119" s="7"/>
      <c r="G119" s="7"/>
      <c r="H119" s="7"/>
      <c r="I119" s="8"/>
      <c r="J119" s="43"/>
      <c r="K119" s="168"/>
      <c r="L119" s="168"/>
      <c r="M119" s="168"/>
      <c r="N119" s="168"/>
      <c r="O119" s="168"/>
    </row>
    <row r="120" spans="1:15" s="10" customFormat="1" ht="22.5" customHeight="1">
      <c r="A120" s="168">
        <v>14</v>
      </c>
      <c r="B120" s="56" t="s">
        <v>182</v>
      </c>
      <c r="C120" s="57">
        <v>438088.61</v>
      </c>
      <c r="D120" s="168"/>
      <c r="E120" s="7"/>
      <c r="F120" s="7"/>
      <c r="G120" s="7"/>
      <c r="H120" s="7"/>
      <c r="I120" s="8"/>
      <c r="J120" s="43"/>
      <c r="K120" s="168"/>
      <c r="L120" s="168"/>
      <c r="M120" s="168"/>
      <c r="N120" s="168"/>
      <c r="O120" s="168"/>
    </row>
    <row r="121" spans="1:15" s="10" customFormat="1" ht="22.5" customHeight="1">
      <c r="A121" s="168">
        <v>15</v>
      </c>
      <c r="B121" s="56" t="s">
        <v>198</v>
      </c>
      <c r="C121" s="57">
        <v>18000</v>
      </c>
      <c r="D121" s="168"/>
      <c r="E121" s="7"/>
      <c r="F121" s="7"/>
      <c r="G121" s="7"/>
      <c r="H121" s="7"/>
      <c r="I121" s="8"/>
      <c r="J121" s="43"/>
      <c r="K121" s="168"/>
      <c r="L121" s="168"/>
      <c r="M121" s="168"/>
      <c r="N121" s="168"/>
      <c r="O121" s="168"/>
    </row>
    <row r="122" spans="1:15" s="10" customFormat="1" ht="22.5" customHeight="1">
      <c r="A122" s="168">
        <v>16</v>
      </c>
      <c r="B122" s="56" t="s">
        <v>199</v>
      </c>
      <c r="C122" s="57">
        <v>14500</v>
      </c>
      <c r="D122" s="168"/>
      <c r="E122" s="7"/>
      <c r="F122" s="7"/>
      <c r="G122" s="7"/>
      <c r="H122" s="7"/>
      <c r="I122" s="8"/>
      <c r="J122" s="43"/>
      <c r="K122" s="168"/>
      <c r="L122" s="168"/>
      <c r="M122" s="168"/>
      <c r="N122" s="168"/>
      <c r="O122" s="168"/>
    </row>
    <row r="123" spans="1:15" s="10" customFormat="1" ht="22.5" customHeight="1">
      <c r="A123" s="168">
        <v>17</v>
      </c>
      <c r="B123" s="75" t="s">
        <v>183</v>
      </c>
      <c r="C123" s="57">
        <v>1912.1</v>
      </c>
      <c r="D123" s="168"/>
      <c r="E123" s="7"/>
      <c r="F123" s="7"/>
      <c r="G123" s="7"/>
      <c r="H123" s="7"/>
      <c r="I123" s="8"/>
      <c r="J123" s="43"/>
      <c r="K123" s="168"/>
      <c r="L123" s="168"/>
      <c r="M123" s="168"/>
      <c r="N123" s="168"/>
      <c r="O123" s="168"/>
    </row>
    <row r="124" spans="1:15" s="10" customFormat="1" ht="22.5" customHeight="1">
      <c r="A124" s="168">
        <v>18</v>
      </c>
      <c r="B124" s="75" t="s">
        <v>184</v>
      </c>
      <c r="C124" s="57">
        <v>51561.13</v>
      </c>
      <c r="D124" s="168"/>
      <c r="E124" s="7"/>
      <c r="F124" s="7"/>
      <c r="G124" s="7"/>
      <c r="H124" s="7"/>
      <c r="I124" s="8"/>
      <c r="J124" s="43"/>
      <c r="K124" s="168"/>
      <c r="L124" s="168"/>
      <c r="M124" s="168"/>
      <c r="N124" s="168"/>
      <c r="O124" s="168"/>
    </row>
    <row r="125" spans="1:15" s="10" customFormat="1" ht="22.5" customHeight="1">
      <c r="A125" s="168">
        <v>19</v>
      </c>
      <c r="B125" s="75" t="s">
        <v>185</v>
      </c>
      <c r="C125" s="57">
        <v>17602</v>
      </c>
      <c r="D125" s="168"/>
      <c r="E125" s="7"/>
      <c r="F125" s="7"/>
      <c r="G125" s="7"/>
      <c r="H125" s="7"/>
      <c r="I125" s="8"/>
      <c r="J125" s="43"/>
      <c r="K125" s="168"/>
      <c r="L125" s="168"/>
      <c r="M125" s="168"/>
      <c r="N125" s="168"/>
      <c r="O125" s="168"/>
    </row>
    <row r="126" spans="1:15" s="10" customFormat="1" ht="22.5" customHeight="1">
      <c r="A126" s="168">
        <v>20</v>
      </c>
      <c r="B126" s="75" t="s">
        <v>155</v>
      </c>
      <c r="C126" s="57">
        <f>'OG - MZGK'!$D$75</f>
        <v>1576855.2200000002</v>
      </c>
      <c r="D126" s="168"/>
      <c r="E126" s="7"/>
      <c r="F126" s="7"/>
      <c r="G126" s="7"/>
      <c r="H126" s="7"/>
      <c r="I126" s="8"/>
      <c r="J126" s="43"/>
      <c r="K126" s="168"/>
      <c r="L126" s="168"/>
      <c r="M126" s="168"/>
      <c r="N126" s="168"/>
      <c r="O126" s="168"/>
    </row>
    <row r="127" spans="1:15" s="10" customFormat="1" ht="22.5" customHeight="1">
      <c r="A127" s="168">
        <v>21</v>
      </c>
      <c r="B127" s="75" t="s">
        <v>301</v>
      </c>
      <c r="C127" s="57">
        <v>5000</v>
      </c>
      <c r="D127" s="168"/>
      <c r="E127" s="7"/>
      <c r="F127" s="7"/>
      <c r="G127" s="7"/>
      <c r="H127" s="7"/>
      <c r="I127" s="8"/>
      <c r="J127" s="43"/>
      <c r="K127" s="168"/>
      <c r="L127" s="168"/>
      <c r="M127" s="168"/>
      <c r="N127" s="168"/>
      <c r="O127" s="168"/>
    </row>
    <row r="128" spans="1:15" s="10" customFormat="1" ht="22.5" customHeight="1">
      <c r="A128" s="168">
        <v>22</v>
      </c>
      <c r="B128" s="75" t="s">
        <v>270</v>
      </c>
      <c r="C128" s="57">
        <v>62956.32</v>
      </c>
      <c r="D128" s="168"/>
      <c r="E128" s="7"/>
      <c r="F128" s="7"/>
      <c r="G128" s="7"/>
      <c r="H128" s="7"/>
      <c r="I128" s="8"/>
      <c r="J128" s="43"/>
      <c r="K128" s="168"/>
      <c r="L128" s="168"/>
      <c r="M128" s="168"/>
      <c r="N128" s="168"/>
      <c r="O128" s="168"/>
    </row>
    <row r="129" spans="1:15" ht="22.5" customHeight="1">
      <c r="A129" s="43"/>
      <c r="B129" s="76" t="s">
        <v>76</v>
      </c>
      <c r="C129" s="77">
        <f>SUM(C107:C128)</f>
        <v>6798063.040000001</v>
      </c>
      <c r="D129" s="43"/>
      <c r="E129" s="43"/>
      <c r="F129" s="43"/>
      <c r="G129" s="43"/>
      <c r="H129" s="43"/>
      <c r="I129" s="78"/>
      <c r="J129" s="43"/>
      <c r="K129" s="168"/>
      <c r="L129" s="168"/>
      <c r="M129" s="168"/>
      <c r="N129" s="168"/>
      <c r="O129" s="168"/>
    </row>
    <row r="130" spans="1:15" ht="22.5" customHeight="1">
      <c r="A130" s="54"/>
      <c r="B130" s="50" t="s">
        <v>77</v>
      </c>
      <c r="C130" s="51">
        <f>SUMIF(B4:B129,"RAZEM",C4:C129)</f>
        <v>111676760.26</v>
      </c>
      <c r="D130" s="10"/>
      <c r="E130" s="10"/>
      <c r="F130" s="10"/>
      <c r="G130" s="10"/>
      <c r="H130" s="10"/>
      <c r="I130" s="10"/>
      <c r="J130" s="43"/>
      <c r="K130" s="168"/>
      <c r="L130" s="168"/>
      <c r="M130" s="168"/>
      <c r="N130" s="168"/>
      <c r="O130" s="168"/>
    </row>
  </sheetData>
  <sheetProtection/>
  <mergeCells count="15">
    <mergeCell ref="L98:O98"/>
    <mergeCell ref="L105:O105"/>
    <mergeCell ref="L2:O2"/>
    <mergeCell ref="L76:O76"/>
    <mergeCell ref="L81:O81"/>
    <mergeCell ref="L86:O86"/>
    <mergeCell ref="L92:O92"/>
    <mergeCell ref="F86:I86"/>
    <mergeCell ref="F92:I92"/>
    <mergeCell ref="A68:C68"/>
    <mergeCell ref="F98:I98"/>
    <mergeCell ref="F105:I105"/>
    <mergeCell ref="F2:I2"/>
    <mergeCell ref="G76:I76"/>
    <mergeCell ref="F81:I81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9">
      <selection activeCell="A49" sqref="A49"/>
    </sheetView>
  </sheetViews>
  <sheetFormatPr defaultColWidth="9.140625" defaultRowHeight="15"/>
  <cols>
    <col min="1" max="1" width="3.8515625" style="45" bestFit="1" customWidth="1"/>
    <col min="2" max="2" width="72.421875" style="45" bestFit="1" customWidth="1"/>
    <col min="3" max="3" width="20.421875" style="45" bestFit="1" customWidth="1"/>
    <col min="4" max="4" width="15.421875" style="44" bestFit="1" customWidth="1"/>
    <col min="5" max="5" width="9.140625" style="45" customWidth="1"/>
    <col min="6" max="6" width="10.8515625" style="45" bestFit="1" customWidth="1"/>
    <col min="7" max="16384" width="9.140625" style="45" customWidth="1"/>
  </cols>
  <sheetData>
    <row r="1" spans="1:3" ht="12.75">
      <c r="A1" s="42"/>
      <c r="B1" s="43"/>
      <c r="C1" s="43"/>
    </row>
    <row r="2" spans="1:4" s="14" customFormat="1" ht="47.25" customHeight="1">
      <c r="A2" s="41" t="s">
        <v>2</v>
      </c>
      <c r="B2" s="41" t="s">
        <v>3</v>
      </c>
      <c r="C2" s="41" t="s">
        <v>65</v>
      </c>
      <c r="D2" s="46"/>
    </row>
    <row r="3" spans="1:4" s="14" customFormat="1" ht="14.25" customHeight="1">
      <c r="A3" s="195" t="s">
        <v>66</v>
      </c>
      <c r="B3" s="195"/>
      <c r="C3" s="195"/>
      <c r="D3" s="46"/>
    </row>
    <row r="4" spans="1:4" s="14" customFormat="1" ht="14.25" customHeight="1">
      <c r="A4" s="4" t="s">
        <v>0</v>
      </c>
      <c r="B4" s="11" t="s">
        <v>568</v>
      </c>
      <c r="C4" s="16">
        <v>650000</v>
      </c>
      <c r="D4" s="46"/>
    </row>
    <row r="5" spans="1:4" s="14" customFormat="1" ht="14.25" customHeight="1">
      <c r="A5" s="168" t="s">
        <v>35</v>
      </c>
      <c r="B5" s="11" t="s">
        <v>73</v>
      </c>
      <c r="C5" s="20">
        <f>5200+9758.78+7999+7999</f>
        <v>30956.78</v>
      </c>
      <c r="D5" s="46"/>
    </row>
    <row r="6" spans="1:4" s="14" customFormat="1" ht="14.25" customHeight="1">
      <c r="A6" s="168" t="s">
        <v>39</v>
      </c>
      <c r="B6" s="11" t="s">
        <v>273</v>
      </c>
      <c r="C6" s="20">
        <v>15199.73</v>
      </c>
      <c r="D6" s="46"/>
    </row>
    <row r="7" spans="1:4" s="14" customFormat="1" ht="14.25" customHeight="1">
      <c r="A7" s="168" t="s">
        <v>42</v>
      </c>
      <c r="B7" s="11" t="s">
        <v>569</v>
      </c>
      <c r="C7" s="20">
        <f>78925.9+4280.4</f>
        <v>83206.29999999999</v>
      </c>
      <c r="D7" s="46"/>
    </row>
    <row r="8" spans="1:4" s="14" customFormat="1" ht="14.25" customHeight="1">
      <c r="A8" s="168" t="s">
        <v>45</v>
      </c>
      <c r="B8" s="11" t="s">
        <v>304</v>
      </c>
      <c r="C8" s="20">
        <v>7302</v>
      </c>
      <c r="D8" s="46"/>
    </row>
    <row r="9" spans="1:4" s="14" customFormat="1" ht="14.25" customHeight="1">
      <c r="A9" s="168" t="s">
        <v>50</v>
      </c>
      <c r="B9" s="11" t="s">
        <v>260</v>
      </c>
      <c r="C9" s="20">
        <v>2062.64</v>
      </c>
      <c r="D9" s="46"/>
    </row>
    <row r="10" spans="1:4" s="14" customFormat="1" ht="14.25" customHeight="1">
      <c r="A10" s="168" t="s">
        <v>51</v>
      </c>
      <c r="B10" s="11" t="s">
        <v>570</v>
      </c>
      <c r="C10" s="140">
        <v>450000</v>
      </c>
      <c r="D10" s="46"/>
    </row>
    <row r="11" spans="1:4" s="14" customFormat="1" ht="14.25" customHeight="1">
      <c r="A11" s="168" t="s">
        <v>261</v>
      </c>
      <c r="B11" s="11" t="s">
        <v>294</v>
      </c>
      <c r="C11" s="20">
        <v>55000</v>
      </c>
      <c r="D11" s="46"/>
    </row>
    <row r="12" spans="1:4" s="14" customFormat="1" ht="14.25" customHeight="1">
      <c r="A12" s="168" t="s">
        <v>262</v>
      </c>
      <c r="B12" s="11" t="s">
        <v>295</v>
      </c>
      <c r="C12" s="20">
        <v>36900</v>
      </c>
      <c r="D12" s="46"/>
    </row>
    <row r="13" spans="1:4" s="14" customFormat="1" ht="14.25" customHeight="1">
      <c r="A13" s="168" t="s">
        <v>271</v>
      </c>
      <c r="B13" s="11" t="s">
        <v>296</v>
      </c>
      <c r="C13" s="20">
        <v>42034.02</v>
      </c>
      <c r="D13" s="46"/>
    </row>
    <row r="14" spans="1:4" s="14" customFormat="1" ht="14.25" customHeight="1">
      <c r="A14" s="168" t="s">
        <v>274</v>
      </c>
      <c r="B14" s="11" t="s">
        <v>216</v>
      </c>
      <c r="C14" s="21">
        <v>28727</v>
      </c>
      <c r="D14" s="46"/>
    </row>
    <row r="15" spans="1:4" s="14" customFormat="1" ht="14.25" customHeight="1">
      <c r="A15" s="168" t="s">
        <v>275</v>
      </c>
      <c r="B15" s="11" t="s">
        <v>72</v>
      </c>
      <c r="C15" s="21">
        <f>4199.99+2400+3100+3100+3925+1500+1500+2475+2475+3149.98+2088.03+3188.78+2760.11+3700.42</f>
        <v>39562.31</v>
      </c>
      <c r="D15" s="46"/>
    </row>
    <row r="16" spans="1:4" s="14" customFormat="1" ht="14.25" customHeight="1">
      <c r="A16" s="168" t="s">
        <v>276</v>
      </c>
      <c r="B16" s="11" t="s">
        <v>571</v>
      </c>
      <c r="C16" s="21">
        <v>12000</v>
      </c>
      <c r="D16" s="46"/>
    </row>
    <row r="17" spans="1:4" s="14" customFormat="1" ht="14.25" customHeight="1">
      <c r="A17" s="168" t="s">
        <v>542</v>
      </c>
      <c r="B17" s="11" t="s">
        <v>572</v>
      </c>
      <c r="C17" s="21">
        <v>50000</v>
      </c>
      <c r="D17" s="46"/>
    </row>
    <row r="18" spans="1:4" s="14" customFormat="1" ht="14.25" customHeight="1">
      <c r="A18" s="168" t="s">
        <v>543</v>
      </c>
      <c r="B18" s="11" t="s">
        <v>272</v>
      </c>
      <c r="C18" s="21">
        <f>20681.82+876.99</f>
        <v>21558.81</v>
      </c>
      <c r="D18" s="46"/>
    </row>
    <row r="19" spans="1:4" s="14" customFormat="1" ht="14.25" customHeight="1">
      <c r="A19" s="4"/>
      <c r="B19" s="201" t="s">
        <v>278</v>
      </c>
      <c r="C19" s="201"/>
      <c r="D19" s="46"/>
    </row>
    <row r="20" spans="1:4" s="14" customFormat="1" ht="14.25" customHeight="1">
      <c r="A20" s="4" t="s">
        <v>544</v>
      </c>
      <c r="B20" s="11" t="s">
        <v>70</v>
      </c>
      <c r="C20" s="21">
        <f>12143.72+1530.9+4077.58</f>
        <v>17752.199999999997</v>
      </c>
      <c r="D20" s="46"/>
    </row>
    <row r="21" spans="1:4" s="14" customFormat="1" ht="14.25" customHeight="1">
      <c r="A21" s="4" t="s">
        <v>545</v>
      </c>
      <c r="B21" s="11" t="s">
        <v>72</v>
      </c>
      <c r="C21" s="21">
        <v>879.75</v>
      </c>
      <c r="D21" s="46"/>
    </row>
    <row r="22" spans="1:4" s="14" customFormat="1" ht="14.25" customHeight="1">
      <c r="A22" s="4"/>
      <c r="B22" s="11"/>
      <c r="C22" s="22"/>
      <c r="D22" s="46"/>
    </row>
    <row r="23" spans="1:4" s="14" customFormat="1" ht="14.25" customHeight="1">
      <c r="A23" s="4"/>
      <c r="B23" s="9" t="s">
        <v>76</v>
      </c>
      <c r="C23" s="12">
        <f>SUM(C4:C18)</f>
        <v>1524509.5900000003</v>
      </c>
      <c r="D23" s="46"/>
    </row>
    <row r="24" spans="1:4" s="14" customFormat="1" ht="14.25" customHeight="1">
      <c r="A24" s="195" t="s">
        <v>67</v>
      </c>
      <c r="B24" s="195"/>
      <c r="C24" s="195"/>
      <c r="D24" s="46"/>
    </row>
    <row r="25" spans="1:6" s="14" customFormat="1" ht="14.25" customHeight="1">
      <c r="A25" s="4" t="s">
        <v>0</v>
      </c>
      <c r="B25" s="141" t="s">
        <v>70</v>
      </c>
      <c r="C25" s="142">
        <v>42907.51</v>
      </c>
      <c r="D25" s="46"/>
      <c r="F25" s="47"/>
    </row>
    <row r="26" spans="1:4" s="14" customFormat="1" ht="14.25" customHeight="1">
      <c r="A26" s="168" t="s">
        <v>35</v>
      </c>
      <c r="B26" s="141" t="s">
        <v>303</v>
      </c>
      <c r="C26" s="142">
        <v>5435.1</v>
      </c>
      <c r="D26" s="46"/>
    </row>
    <row r="27" spans="1:4" s="14" customFormat="1" ht="14.25" customHeight="1">
      <c r="A27" s="168" t="s">
        <v>39</v>
      </c>
      <c r="B27" s="141" t="s">
        <v>236</v>
      </c>
      <c r="C27" s="142">
        <v>2799</v>
      </c>
      <c r="D27" s="46"/>
    </row>
    <row r="28" spans="1:4" s="14" customFormat="1" ht="14.25" customHeight="1">
      <c r="A28" s="4"/>
      <c r="B28" s="143" t="s">
        <v>72</v>
      </c>
      <c r="C28" s="144">
        <v>14394.17</v>
      </c>
      <c r="D28" s="46"/>
    </row>
    <row r="29" spans="1:4" ht="14.25" customHeight="1">
      <c r="A29" s="4"/>
      <c r="B29" s="9" t="s">
        <v>76</v>
      </c>
      <c r="C29" s="12">
        <f>SUM(C25:C28)</f>
        <v>65535.78</v>
      </c>
      <c r="D29" s="46"/>
    </row>
    <row r="30" spans="1:4" s="14" customFormat="1" ht="14.25" customHeight="1">
      <c r="A30" s="199" t="s">
        <v>68</v>
      </c>
      <c r="B30" s="199"/>
      <c r="C30" s="199"/>
      <c r="D30" s="46"/>
    </row>
    <row r="31" spans="1:4" s="14" customFormat="1" ht="14.25" customHeight="1">
      <c r="A31" s="145" t="s">
        <v>0</v>
      </c>
      <c r="B31" s="146" t="s">
        <v>70</v>
      </c>
      <c r="C31" s="147">
        <v>30000</v>
      </c>
      <c r="D31" s="46"/>
    </row>
    <row r="32" spans="1:4" s="14" customFormat="1" ht="14.25" customHeight="1">
      <c r="A32" s="145" t="s">
        <v>35</v>
      </c>
      <c r="B32" s="146" t="s">
        <v>73</v>
      </c>
      <c r="C32" s="147">
        <v>7500</v>
      </c>
      <c r="D32" s="46"/>
    </row>
    <row r="33" spans="1:4" s="14" customFormat="1" ht="14.25" customHeight="1">
      <c r="A33" s="145" t="s">
        <v>39</v>
      </c>
      <c r="B33" s="146" t="s">
        <v>71</v>
      </c>
      <c r="C33" s="147">
        <v>33097.83</v>
      </c>
      <c r="D33" s="46"/>
    </row>
    <row r="34" spans="1:4" s="14" customFormat="1" ht="14.25" customHeight="1">
      <c r="A34" s="145" t="s">
        <v>42</v>
      </c>
      <c r="B34" s="146" t="s">
        <v>263</v>
      </c>
      <c r="C34" s="147">
        <v>2287.8</v>
      </c>
      <c r="D34" s="46"/>
    </row>
    <row r="35" spans="1:4" s="14" customFormat="1" ht="14.25" customHeight="1">
      <c r="A35" s="145" t="s">
        <v>45</v>
      </c>
      <c r="B35" s="148" t="s">
        <v>72</v>
      </c>
      <c r="C35" s="149">
        <v>12450</v>
      </c>
      <c r="D35" s="46"/>
    </row>
    <row r="36" spans="1:4" s="14" customFormat="1" ht="14.25" customHeight="1">
      <c r="A36" s="4"/>
      <c r="B36" s="9" t="s">
        <v>76</v>
      </c>
      <c r="C36" s="12">
        <f>SUM(C31:C35)</f>
        <v>85335.63</v>
      </c>
      <c r="D36" s="46"/>
    </row>
    <row r="37" spans="1:4" ht="14.25" customHeight="1">
      <c r="A37" s="200" t="s">
        <v>69</v>
      </c>
      <c r="B37" s="200"/>
      <c r="C37" s="200"/>
      <c r="D37" s="46"/>
    </row>
    <row r="38" spans="1:4" ht="14.25" customHeight="1">
      <c r="A38" s="150" t="s">
        <v>0</v>
      </c>
      <c r="B38" s="151" t="s">
        <v>70</v>
      </c>
      <c r="C38" s="152">
        <v>10238.83</v>
      </c>
      <c r="D38" s="46"/>
    </row>
    <row r="39" spans="1:4" ht="14.25" customHeight="1">
      <c r="A39" s="150" t="s">
        <v>35</v>
      </c>
      <c r="B39" s="151" t="s">
        <v>74</v>
      </c>
      <c r="C39" s="152">
        <v>1690</v>
      </c>
      <c r="D39" s="46"/>
    </row>
    <row r="40" spans="1:4" ht="14.25" customHeight="1">
      <c r="A40" s="150" t="s">
        <v>39</v>
      </c>
      <c r="B40" s="151" t="s">
        <v>174</v>
      </c>
      <c r="C40" s="152">
        <v>7071.32</v>
      </c>
      <c r="D40" s="46"/>
    </row>
    <row r="41" spans="1:4" ht="14.25" customHeight="1">
      <c r="A41" s="150" t="s">
        <v>42</v>
      </c>
      <c r="B41" s="151" t="s">
        <v>173</v>
      </c>
      <c r="C41" s="152">
        <v>1065</v>
      </c>
      <c r="D41" s="46"/>
    </row>
    <row r="42" spans="1:4" ht="14.25" customHeight="1">
      <c r="A42" s="150" t="s">
        <v>45</v>
      </c>
      <c r="B42" s="151" t="s">
        <v>78</v>
      </c>
      <c r="C42" s="152">
        <v>33097.83</v>
      </c>
      <c r="D42" s="46"/>
    </row>
    <row r="43" spans="1:4" ht="14.25" customHeight="1">
      <c r="A43" s="150" t="s">
        <v>50</v>
      </c>
      <c r="B43" s="151" t="s">
        <v>73</v>
      </c>
      <c r="C43" s="152">
        <v>2008.13</v>
      </c>
      <c r="D43" s="46"/>
    </row>
    <row r="44" spans="1:4" ht="14.25" customHeight="1">
      <c r="A44" s="150" t="s">
        <v>51</v>
      </c>
      <c r="B44" s="151" t="s">
        <v>238</v>
      </c>
      <c r="C44" s="152">
        <v>1574.34</v>
      </c>
      <c r="D44" s="46"/>
    </row>
    <row r="45" spans="1:4" ht="14.25" customHeight="1">
      <c r="A45" s="150" t="s">
        <v>261</v>
      </c>
      <c r="B45" s="153" t="s">
        <v>79</v>
      </c>
      <c r="C45" s="154">
        <v>79630.2</v>
      </c>
      <c r="D45" s="46"/>
    </row>
    <row r="46" spans="1:4" ht="14.25" customHeight="1">
      <c r="A46" s="150" t="s">
        <v>262</v>
      </c>
      <c r="B46" s="153" t="s">
        <v>72</v>
      </c>
      <c r="C46" s="154">
        <v>4275.75</v>
      </c>
      <c r="D46" s="46"/>
    </row>
    <row r="47" spans="1:4" ht="14.25" customHeight="1">
      <c r="A47" s="4"/>
      <c r="B47" s="9" t="s">
        <v>76</v>
      </c>
      <c r="C47" s="16">
        <f>SUM(C38:C46)</f>
        <v>140651.4</v>
      </c>
      <c r="D47" s="46"/>
    </row>
    <row r="48" spans="1:4" s="14" customFormat="1" ht="14.25" customHeight="1">
      <c r="A48" s="195" t="s">
        <v>297</v>
      </c>
      <c r="B48" s="195"/>
      <c r="C48" s="195"/>
      <c r="D48" s="46"/>
    </row>
    <row r="49" spans="1:4" s="14" customFormat="1" ht="14.25" customHeight="1">
      <c r="A49" s="4" t="s">
        <v>0</v>
      </c>
      <c r="B49" s="11" t="s">
        <v>70</v>
      </c>
      <c r="C49" s="48">
        <v>93113.84</v>
      </c>
      <c r="D49" s="46"/>
    </row>
    <row r="50" spans="1:4" s="14" customFormat="1" ht="14.25" customHeight="1">
      <c r="A50" s="168" t="s">
        <v>35</v>
      </c>
      <c r="B50" s="11" t="s">
        <v>172</v>
      </c>
      <c r="C50" s="48">
        <v>242411.6</v>
      </c>
      <c r="D50" s="46"/>
    </row>
    <row r="51" spans="1:4" s="14" customFormat="1" ht="14.25" customHeight="1">
      <c r="A51" s="168" t="s">
        <v>39</v>
      </c>
      <c r="B51" s="11" t="s">
        <v>73</v>
      </c>
      <c r="C51" s="48">
        <v>40245.54</v>
      </c>
      <c r="D51" s="46"/>
    </row>
    <row r="52" spans="1:4" s="14" customFormat="1" ht="14.25" customHeight="1">
      <c r="A52" s="168" t="s">
        <v>42</v>
      </c>
      <c r="B52" s="11" t="s">
        <v>171</v>
      </c>
      <c r="C52" s="48">
        <v>14752</v>
      </c>
      <c r="D52" s="46"/>
    </row>
    <row r="53" spans="1:4" s="14" customFormat="1" ht="14.25" customHeight="1">
      <c r="A53" s="168" t="s">
        <v>45</v>
      </c>
      <c r="B53" s="11" t="s">
        <v>71</v>
      </c>
      <c r="C53" s="48">
        <v>49218.18</v>
      </c>
      <c r="D53" s="46"/>
    </row>
    <row r="54" spans="1:6" s="14" customFormat="1" ht="14.25" customHeight="1">
      <c r="A54" s="168" t="s">
        <v>50</v>
      </c>
      <c r="B54" s="24" t="s">
        <v>72</v>
      </c>
      <c r="C54" s="49">
        <v>109101.26</v>
      </c>
      <c r="D54" s="46"/>
      <c r="F54" s="47"/>
    </row>
    <row r="55" spans="1:4" s="14" customFormat="1" ht="14.25" customHeight="1">
      <c r="A55" s="168" t="s">
        <v>51</v>
      </c>
      <c r="B55" s="24" t="s">
        <v>170</v>
      </c>
      <c r="C55" s="49">
        <v>23126.99</v>
      </c>
      <c r="D55" s="46"/>
    </row>
    <row r="56" spans="1:4" s="14" customFormat="1" ht="14.25" customHeight="1">
      <c r="A56" s="4"/>
      <c r="B56" s="9" t="s">
        <v>76</v>
      </c>
      <c r="C56" s="12">
        <f>SUM(C49:C55)</f>
        <v>571969.4099999999</v>
      </c>
      <c r="D56" s="46"/>
    </row>
    <row r="57" spans="1:4" s="14" customFormat="1" ht="14.25" customHeight="1">
      <c r="A57" s="195" t="s">
        <v>80</v>
      </c>
      <c r="B57" s="195"/>
      <c r="C57" s="195"/>
      <c r="D57" s="46"/>
    </row>
    <row r="58" spans="1:4" s="14" customFormat="1" ht="14.25" customHeight="1">
      <c r="A58" s="4" t="s">
        <v>0</v>
      </c>
      <c r="B58" s="11" t="s">
        <v>70</v>
      </c>
      <c r="C58" s="48">
        <v>12098</v>
      </c>
      <c r="D58" s="46"/>
    </row>
    <row r="59" spans="1:4" s="14" customFormat="1" ht="14.25" customHeight="1">
      <c r="A59" s="4" t="s">
        <v>35</v>
      </c>
      <c r="B59" s="11" t="s">
        <v>75</v>
      </c>
      <c r="C59" s="21">
        <v>31720</v>
      </c>
      <c r="D59" s="46"/>
    </row>
    <row r="60" spans="1:4" s="14" customFormat="1" ht="14.25" customHeight="1">
      <c r="A60" s="4" t="s">
        <v>39</v>
      </c>
      <c r="B60" s="11" t="s">
        <v>73</v>
      </c>
      <c r="C60" s="21">
        <v>5250</v>
      </c>
      <c r="D60" s="46"/>
    </row>
    <row r="61" spans="1:4" s="14" customFormat="1" ht="14.25" customHeight="1">
      <c r="A61" s="4" t="s">
        <v>42</v>
      </c>
      <c r="B61" s="24" t="s">
        <v>72</v>
      </c>
      <c r="C61" s="25">
        <f>2690+2900</f>
        <v>5590</v>
      </c>
      <c r="D61" s="46"/>
    </row>
    <row r="62" spans="1:4" s="14" customFormat="1" ht="14.25" customHeight="1">
      <c r="A62" s="4" t="s">
        <v>45</v>
      </c>
      <c r="B62" s="24" t="s">
        <v>166</v>
      </c>
      <c r="C62" s="25">
        <v>1999.98</v>
      </c>
      <c r="D62" s="46"/>
    </row>
    <row r="63" spans="1:4" s="14" customFormat="1" ht="14.25" customHeight="1">
      <c r="A63" s="4"/>
      <c r="B63" s="9" t="s">
        <v>76</v>
      </c>
      <c r="C63" s="16">
        <f>SUM(C58:C62)</f>
        <v>56657.98</v>
      </c>
      <c r="D63" s="46"/>
    </row>
    <row r="64" spans="1:4" s="14" customFormat="1" ht="14.25" customHeight="1">
      <c r="A64" s="195" t="s">
        <v>82</v>
      </c>
      <c r="B64" s="195"/>
      <c r="C64" s="195"/>
      <c r="D64" s="46"/>
    </row>
    <row r="65" spans="1:4" s="14" customFormat="1" ht="14.25" customHeight="1">
      <c r="A65" s="4" t="s">
        <v>0</v>
      </c>
      <c r="B65" s="11" t="s">
        <v>279</v>
      </c>
      <c r="C65" s="21">
        <v>100000</v>
      </c>
      <c r="D65" s="46"/>
    </row>
    <row r="66" spans="1:4" s="14" customFormat="1" ht="14.25" customHeight="1">
      <c r="A66" s="4" t="s">
        <v>35</v>
      </c>
      <c r="B66" s="11" t="s">
        <v>71</v>
      </c>
      <c r="C66" s="21">
        <v>6000</v>
      </c>
      <c r="D66" s="46"/>
    </row>
    <row r="67" spans="1:4" s="14" customFormat="1" ht="14.25" customHeight="1">
      <c r="A67" s="4" t="s">
        <v>39</v>
      </c>
      <c r="B67" s="11" t="s">
        <v>300</v>
      </c>
      <c r="C67" s="21">
        <v>92323.8</v>
      </c>
      <c r="D67" s="46"/>
    </row>
    <row r="68" spans="1:4" s="14" customFormat="1" ht="14.25" customHeight="1">
      <c r="A68" s="4" t="s">
        <v>42</v>
      </c>
      <c r="B68" s="11" t="s">
        <v>280</v>
      </c>
      <c r="C68" s="21">
        <v>100000</v>
      </c>
      <c r="D68" s="46"/>
    </row>
    <row r="69" spans="1:4" s="14" customFormat="1" ht="14.25" customHeight="1">
      <c r="A69" s="4"/>
      <c r="B69" s="9" t="s">
        <v>76</v>
      </c>
      <c r="C69" s="12">
        <f>SUM(C65:C68)</f>
        <v>298323.8</v>
      </c>
      <c r="D69" s="46"/>
    </row>
    <row r="70" spans="1:4" s="14" customFormat="1" ht="14.25" customHeight="1">
      <c r="A70" s="198"/>
      <c r="B70" s="198"/>
      <c r="C70" s="198"/>
      <c r="D70" s="47"/>
    </row>
    <row r="71" spans="1:3" ht="12.75">
      <c r="A71" s="43"/>
      <c r="B71" s="50" t="s">
        <v>77</v>
      </c>
      <c r="C71" s="51">
        <f>SUMIF(B3:B69,"RAZEM",C3:C69)</f>
        <v>2742983.5900000003</v>
      </c>
    </row>
  </sheetData>
  <sheetProtection/>
  <mergeCells count="9">
    <mergeCell ref="A70:C70"/>
    <mergeCell ref="A3:C3"/>
    <mergeCell ref="A24:C24"/>
    <mergeCell ref="A48:C48"/>
    <mergeCell ref="A57:C57"/>
    <mergeCell ref="A64:C64"/>
    <mergeCell ref="A30:C30"/>
    <mergeCell ref="A37:C37"/>
    <mergeCell ref="B19:C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7">
      <selection activeCell="J4" sqref="J4"/>
    </sheetView>
  </sheetViews>
  <sheetFormatPr defaultColWidth="9.140625" defaultRowHeight="50.25" customHeight="1"/>
  <cols>
    <col min="1" max="2" width="9.140625" style="79" customWidth="1"/>
    <col min="3" max="3" width="61.140625" style="79" customWidth="1"/>
    <col min="4" max="4" width="31.8515625" style="79" customWidth="1"/>
    <col min="5" max="5" width="29.00390625" style="79" customWidth="1"/>
    <col min="6" max="16384" width="9.140625" style="79" customWidth="1"/>
  </cols>
  <sheetData>
    <row r="1" ht="50.25" customHeight="1" thickBot="1"/>
    <row r="2" spans="2:5" ht="50.25" customHeight="1" thickBot="1">
      <c r="B2" s="80" t="s">
        <v>2</v>
      </c>
      <c r="C2" s="81" t="s">
        <v>200</v>
      </c>
      <c r="D2" s="81" t="s">
        <v>201</v>
      </c>
      <c r="E2" s="81" t="s">
        <v>202</v>
      </c>
    </row>
    <row r="3" spans="2:5" ht="50.25" customHeight="1" thickBot="1">
      <c r="B3" s="82">
        <v>1</v>
      </c>
      <c r="C3" s="83" t="s">
        <v>36</v>
      </c>
      <c r="D3" s="83" t="s">
        <v>573</v>
      </c>
      <c r="E3" s="83" t="s">
        <v>203</v>
      </c>
    </row>
    <row r="4" spans="2:5" ht="102.75" customHeight="1" thickBot="1">
      <c r="B4" s="82">
        <v>2</v>
      </c>
      <c r="C4" s="83" t="s">
        <v>40</v>
      </c>
      <c r="D4" s="83" t="s">
        <v>204</v>
      </c>
      <c r="E4" s="83" t="s">
        <v>205</v>
      </c>
    </row>
    <row r="5" spans="2:5" ht="104.25" customHeight="1" thickBot="1">
      <c r="B5" s="82">
        <v>3</v>
      </c>
      <c r="C5" s="83" t="s">
        <v>43</v>
      </c>
      <c r="D5" s="83" t="s">
        <v>206</v>
      </c>
      <c r="E5" s="83" t="s">
        <v>205</v>
      </c>
    </row>
    <row r="6" spans="2:5" ht="129.75" customHeight="1" thickBot="1">
      <c r="B6" s="82">
        <v>4</v>
      </c>
      <c r="C6" s="83" t="s">
        <v>298</v>
      </c>
      <c r="D6" s="83" t="s">
        <v>207</v>
      </c>
      <c r="E6" s="83" t="s">
        <v>240</v>
      </c>
    </row>
    <row r="7" spans="2:5" ht="77.25" customHeight="1" thickBot="1">
      <c r="B7" s="84">
        <v>5</v>
      </c>
      <c r="C7" s="85" t="s">
        <v>52</v>
      </c>
      <c r="D7" s="85" t="s">
        <v>208</v>
      </c>
      <c r="E7" s="85" t="s">
        <v>239</v>
      </c>
    </row>
    <row r="8" spans="2:5" ht="50.25" customHeight="1" thickBot="1">
      <c r="B8" s="86">
        <v>6</v>
      </c>
      <c r="C8" s="87" t="s">
        <v>209</v>
      </c>
      <c r="D8" s="86" t="s">
        <v>210</v>
      </c>
      <c r="E8" s="88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6">
      <selection activeCell="A42" sqref="A42:IV42"/>
    </sheetView>
  </sheetViews>
  <sheetFormatPr defaultColWidth="9.140625" defaultRowHeight="15"/>
  <cols>
    <col min="1" max="1" width="11.8515625" style="10" bestFit="1" customWidth="1"/>
    <col min="2" max="2" width="18.57421875" style="10" bestFit="1" customWidth="1"/>
    <col min="3" max="3" width="119.00390625" style="10" bestFit="1" customWidth="1"/>
    <col min="4" max="4" width="17.140625" style="10" bestFit="1" customWidth="1"/>
    <col min="5" max="5" width="17.28125" style="10" bestFit="1" customWidth="1"/>
    <col min="6" max="6" width="15.8515625" style="10" bestFit="1" customWidth="1"/>
    <col min="7" max="16384" width="9.140625" style="10" customWidth="1"/>
  </cols>
  <sheetData>
    <row r="1" spans="1:7" ht="12.75">
      <c r="A1" s="202" t="s">
        <v>154</v>
      </c>
      <c r="B1" s="202"/>
      <c r="C1" s="202"/>
      <c r="D1" s="202"/>
      <c r="E1" s="202"/>
      <c r="F1" s="202"/>
      <c r="G1" s="26"/>
    </row>
    <row r="2" spans="1:6" ht="12.75">
      <c r="A2" s="10" t="s">
        <v>98</v>
      </c>
      <c r="B2" s="10" t="s">
        <v>96</v>
      </c>
      <c r="C2" s="10" t="s">
        <v>97</v>
      </c>
      <c r="D2" s="27" t="s">
        <v>99</v>
      </c>
      <c r="E2" s="10" t="s">
        <v>100</v>
      </c>
      <c r="F2" s="10" t="s">
        <v>101</v>
      </c>
    </row>
    <row r="3" spans="1:6" ht="12.75">
      <c r="A3" s="10">
        <v>664</v>
      </c>
      <c r="B3" s="10">
        <v>1</v>
      </c>
      <c r="C3" s="10" t="s">
        <v>102</v>
      </c>
      <c r="D3" s="27">
        <v>9500</v>
      </c>
      <c r="E3" s="10" t="s">
        <v>103</v>
      </c>
      <c r="F3" s="10" t="s">
        <v>104</v>
      </c>
    </row>
    <row r="4" spans="1:6" ht="12.75">
      <c r="A4" s="10">
        <v>503</v>
      </c>
      <c r="B4" s="10">
        <v>1</v>
      </c>
      <c r="C4" s="10" t="s">
        <v>105</v>
      </c>
      <c r="D4" s="27">
        <v>25000</v>
      </c>
      <c r="E4" s="10" t="s">
        <v>103</v>
      </c>
      <c r="F4" s="10" t="s">
        <v>104</v>
      </c>
    </row>
    <row r="5" spans="1:6" ht="12.75">
      <c r="A5" s="10">
        <v>658</v>
      </c>
      <c r="B5" s="10">
        <v>658</v>
      </c>
      <c r="C5" s="10" t="s">
        <v>106</v>
      </c>
      <c r="D5" s="27">
        <v>387.6</v>
      </c>
      <c r="E5" s="10" t="s">
        <v>103</v>
      </c>
      <c r="F5" s="10" t="s">
        <v>104</v>
      </c>
    </row>
    <row r="6" spans="1:6" ht="12.75">
      <c r="A6" s="10">
        <v>808</v>
      </c>
      <c r="B6" s="10">
        <v>8085</v>
      </c>
      <c r="C6" s="10" t="s">
        <v>107</v>
      </c>
      <c r="D6" s="27">
        <v>610</v>
      </c>
      <c r="E6" s="10" t="s">
        <v>103</v>
      </c>
      <c r="F6" s="10" t="s">
        <v>104</v>
      </c>
    </row>
    <row r="7" spans="1:6" ht="12.75">
      <c r="A7" s="10">
        <v>808</v>
      </c>
      <c r="B7" s="10">
        <v>8086</v>
      </c>
      <c r="C7" s="10" t="s">
        <v>108</v>
      </c>
      <c r="D7" s="27">
        <v>1220</v>
      </c>
      <c r="E7" s="10" t="s">
        <v>103</v>
      </c>
      <c r="F7" s="10" t="s">
        <v>104</v>
      </c>
    </row>
    <row r="8" spans="1:6" ht="12.75">
      <c r="A8" s="10">
        <v>808</v>
      </c>
      <c r="B8" s="10">
        <v>8088</v>
      </c>
      <c r="C8" s="10" t="s">
        <v>109</v>
      </c>
      <c r="D8" s="27">
        <v>10515.99</v>
      </c>
      <c r="E8" s="10" t="s">
        <v>103</v>
      </c>
      <c r="F8" s="10" t="s">
        <v>104</v>
      </c>
    </row>
    <row r="9" spans="1:6" ht="12.75">
      <c r="A9" s="10">
        <v>808</v>
      </c>
      <c r="B9" s="10">
        <v>8089</v>
      </c>
      <c r="C9" s="10" t="s">
        <v>110</v>
      </c>
      <c r="D9" s="27">
        <v>8000</v>
      </c>
      <c r="E9" s="10" t="s">
        <v>103</v>
      </c>
      <c r="F9" s="10" t="s">
        <v>104</v>
      </c>
    </row>
    <row r="10" ht="12.75">
      <c r="D10" s="27"/>
    </row>
    <row r="11" spans="1:6" ht="12.75">
      <c r="A11" s="10">
        <v>808</v>
      </c>
      <c r="B11" s="10">
        <v>8092</v>
      </c>
      <c r="C11" s="10" t="s">
        <v>109</v>
      </c>
      <c r="D11" s="27">
        <v>8712.17</v>
      </c>
      <c r="E11" s="10" t="s">
        <v>103</v>
      </c>
      <c r="F11" s="10" t="s">
        <v>104</v>
      </c>
    </row>
    <row r="12" spans="1:6" ht="12.75">
      <c r="A12" s="10">
        <v>808</v>
      </c>
      <c r="B12" s="10">
        <v>8093</v>
      </c>
      <c r="C12" s="10" t="s">
        <v>111</v>
      </c>
      <c r="D12" s="27">
        <v>12600</v>
      </c>
      <c r="E12" s="10" t="s">
        <v>103</v>
      </c>
      <c r="F12" s="10" t="s">
        <v>104</v>
      </c>
    </row>
    <row r="13" spans="1:6" ht="12.75">
      <c r="A13" s="10">
        <v>808</v>
      </c>
      <c r="B13" s="10">
        <v>8095</v>
      </c>
      <c r="C13" s="10" t="s">
        <v>112</v>
      </c>
      <c r="D13" s="27">
        <v>14878</v>
      </c>
      <c r="E13" s="10" t="s">
        <v>103</v>
      </c>
      <c r="F13" s="10" t="s">
        <v>104</v>
      </c>
    </row>
    <row r="14" spans="1:6" ht="12.75">
      <c r="A14" s="10">
        <v>808</v>
      </c>
      <c r="B14" s="10">
        <v>8097</v>
      </c>
      <c r="C14" s="10" t="s">
        <v>113</v>
      </c>
      <c r="D14" s="27">
        <v>6000</v>
      </c>
      <c r="E14" s="10" t="s">
        <v>103</v>
      </c>
      <c r="F14" s="10" t="s">
        <v>104</v>
      </c>
    </row>
    <row r="15" spans="1:6" ht="12.75">
      <c r="A15" s="10">
        <v>808</v>
      </c>
      <c r="B15" s="10">
        <v>8098</v>
      </c>
      <c r="C15" s="10" t="s">
        <v>114</v>
      </c>
      <c r="D15" s="27">
        <v>6500</v>
      </c>
      <c r="E15" s="10" t="s">
        <v>103</v>
      </c>
      <c r="F15" s="10" t="s">
        <v>104</v>
      </c>
    </row>
    <row r="16" spans="1:6" ht="12.75">
      <c r="A16" s="10">
        <v>808</v>
      </c>
      <c r="B16" s="10">
        <v>8099</v>
      </c>
      <c r="C16" s="10" t="s">
        <v>115</v>
      </c>
      <c r="D16" s="27">
        <v>5250</v>
      </c>
      <c r="E16" s="10" t="s">
        <v>103</v>
      </c>
      <c r="F16" s="10" t="s">
        <v>104</v>
      </c>
    </row>
    <row r="17" spans="1:6" ht="12.75">
      <c r="A17" s="10">
        <v>211</v>
      </c>
      <c r="B17" s="10">
        <v>23235</v>
      </c>
      <c r="D17" s="27">
        <v>2291.08</v>
      </c>
      <c r="E17" s="10" t="s">
        <v>103</v>
      </c>
      <c r="F17" s="10" t="s">
        <v>104</v>
      </c>
    </row>
    <row r="18" spans="1:6" ht="12.75">
      <c r="A18" s="10">
        <v>444</v>
      </c>
      <c r="B18" s="10">
        <v>44401</v>
      </c>
      <c r="C18" s="10" t="s">
        <v>116</v>
      </c>
      <c r="D18" s="27">
        <v>1717.21</v>
      </c>
      <c r="E18" s="10" t="s">
        <v>103</v>
      </c>
      <c r="F18" s="10" t="s">
        <v>104</v>
      </c>
    </row>
    <row r="19" spans="1:6" ht="12.75">
      <c r="A19" s="10">
        <v>344</v>
      </c>
      <c r="B19" s="10">
        <v>344002</v>
      </c>
      <c r="C19" s="10" t="s">
        <v>117</v>
      </c>
      <c r="D19" s="27">
        <v>7300</v>
      </c>
      <c r="E19" s="10" t="s">
        <v>103</v>
      </c>
      <c r="F19" s="10" t="s">
        <v>104</v>
      </c>
    </row>
    <row r="20" spans="1:6" ht="12.75">
      <c r="A20" s="10">
        <v>441</v>
      </c>
      <c r="B20" s="10">
        <v>441002</v>
      </c>
      <c r="C20" s="10" t="s">
        <v>118</v>
      </c>
      <c r="D20" s="27">
        <v>6750</v>
      </c>
      <c r="E20" s="10" t="s">
        <v>103</v>
      </c>
      <c r="F20" s="10" t="s">
        <v>104</v>
      </c>
    </row>
    <row r="21" spans="1:6" ht="12.75">
      <c r="A21" s="10">
        <v>441</v>
      </c>
      <c r="B21" s="10">
        <v>441003</v>
      </c>
      <c r="C21" s="10" t="s">
        <v>119</v>
      </c>
      <c r="D21" s="27">
        <v>10450</v>
      </c>
      <c r="E21" s="10" t="s">
        <v>103</v>
      </c>
      <c r="F21" s="10" t="s">
        <v>104</v>
      </c>
    </row>
    <row r="22" spans="1:6" ht="12.75">
      <c r="A22" s="10">
        <v>441</v>
      </c>
      <c r="B22" s="10">
        <v>441006</v>
      </c>
      <c r="C22" s="10" t="s">
        <v>120</v>
      </c>
      <c r="D22" s="27">
        <v>4242.6</v>
      </c>
      <c r="E22" s="10" t="s">
        <v>103</v>
      </c>
      <c r="F22" s="10" t="s">
        <v>104</v>
      </c>
    </row>
    <row r="23" spans="1:6" ht="12.75">
      <c r="A23" s="10">
        <v>441</v>
      </c>
      <c r="B23" s="10">
        <v>441007</v>
      </c>
      <c r="C23" s="10" t="s">
        <v>121</v>
      </c>
      <c r="D23" s="27">
        <v>9660</v>
      </c>
      <c r="E23" s="10" t="s">
        <v>103</v>
      </c>
      <c r="F23" s="10" t="s">
        <v>104</v>
      </c>
    </row>
    <row r="24" spans="1:6" ht="12.75">
      <c r="A24" s="10">
        <v>484</v>
      </c>
      <c r="B24" s="10">
        <v>484023</v>
      </c>
      <c r="C24" s="10" t="s">
        <v>122</v>
      </c>
      <c r="D24" s="27">
        <v>1600</v>
      </c>
      <c r="E24" s="10" t="s">
        <v>103</v>
      </c>
      <c r="F24" s="10" t="s">
        <v>104</v>
      </c>
    </row>
    <row r="25" ht="12.75">
      <c r="D25" s="27"/>
    </row>
    <row r="26" spans="1:6" ht="12.75">
      <c r="A26" s="10">
        <v>582</v>
      </c>
      <c r="B26" s="10">
        <v>582004</v>
      </c>
      <c r="C26" s="10" t="s">
        <v>123</v>
      </c>
      <c r="D26" s="27">
        <v>2000</v>
      </c>
      <c r="E26" s="10" t="s">
        <v>103</v>
      </c>
      <c r="F26" s="10" t="s">
        <v>104</v>
      </c>
    </row>
    <row r="27" spans="1:6" ht="12.75">
      <c r="A27" s="10">
        <v>582</v>
      </c>
      <c r="B27" s="10">
        <v>582007</v>
      </c>
      <c r="C27" s="10" t="s">
        <v>124</v>
      </c>
      <c r="D27" s="27">
        <v>4880</v>
      </c>
      <c r="E27" s="10" t="s">
        <v>103</v>
      </c>
      <c r="F27" s="10" t="s">
        <v>104</v>
      </c>
    </row>
    <row r="28" spans="1:6" ht="12.75">
      <c r="A28" s="10">
        <v>582</v>
      </c>
      <c r="B28" s="10">
        <v>582011</v>
      </c>
      <c r="C28" s="10" t="s">
        <v>125</v>
      </c>
      <c r="D28" s="27">
        <v>19178.4</v>
      </c>
      <c r="E28" s="10" t="s">
        <v>103</v>
      </c>
      <c r="F28" s="10" t="s">
        <v>104</v>
      </c>
    </row>
    <row r="29" spans="1:6" ht="12.75">
      <c r="A29" s="10">
        <v>582</v>
      </c>
      <c r="B29" s="10">
        <v>582012</v>
      </c>
      <c r="C29" s="10" t="s">
        <v>126</v>
      </c>
      <c r="D29" s="27">
        <v>5500</v>
      </c>
      <c r="E29" s="10" t="s">
        <v>103</v>
      </c>
      <c r="F29" s="10" t="s">
        <v>104</v>
      </c>
    </row>
    <row r="30" spans="1:6" ht="12.75">
      <c r="A30" s="10">
        <v>592</v>
      </c>
      <c r="B30" s="10">
        <v>592001</v>
      </c>
      <c r="C30" s="10" t="s">
        <v>227</v>
      </c>
      <c r="D30" s="27">
        <f>16348+11650</f>
        <v>27998</v>
      </c>
      <c r="E30" s="10" t="s">
        <v>103</v>
      </c>
      <c r="F30" s="10" t="s">
        <v>104</v>
      </c>
    </row>
    <row r="31" spans="1:6" ht="12.75">
      <c r="A31" s="10">
        <v>658</v>
      </c>
      <c r="B31" s="10">
        <v>658001</v>
      </c>
      <c r="C31" s="10" t="s">
        <v>128</v>
      </c>
      <c r="D31" s="27">
        <v>55950</v>
      </c>
      <c r="E31" s="10" t="s">
        <v>103</v>
      </c>
      <c r="F31" s="10" t="s">
        <v>104</v>
      </c>
    </row>
    <row r="32" spans="1:6" ht="12.75">
      <c r="A32" s="10">
        <v>658</v>
      </c>
      <c r="B32" s="10">
        <v>658002</v>
      </c>
      <c r="C32" s="10" t="s">
        <v>129</v>
      </c>
      <c r="D32" s="27">
        <v>6036.56</v>
      </c>
      <c r="E32" s="10" t="s">
        <v>103</v>
      </c>
      <c r="F32" s="10" t="s">
        <v>104</v>
      </c>
    </row>
    <row r="33" spans="1:6" ht="12.75">
      <c r="A33" s="10">
        <v>658</v>
      </c>
      <c r="B33" s="10">
        <v>658003</v>
      </c>
      <c r="C33" s="10" t="s">
        <v>130</v>
      </c>
      <c r="D33" s="27">
        <v>16606</v>
      </c>
      <c r="E33" s="10" t="s">
        <v>103</v>
      </c>
      <c r="F33" s="10" t="s">
        <v>104</v>
      </c>
    </row>
    <row r="34" spans="1:6" ht="12.75">
      <c r="A34" s="10">
        <v>669</v>
      </c>
      <c r="B34" s="10">
        <v>669001</v>
      </c>
      <c r="C34" s="10" t="s">
        <v>131</v>
      </c>
      <c r="D34" s="27">
        <v>10449</v>
      </c>
      <c r="E34" s="10" t="s">
        <v>103</v>
      </c>
      <c r="F34" s="10" t="s">
        <v>104</v>
      </c>
    </row>
    <row r="35" spans="1:6" ht="12.75">
      <c r="A35" s="10">
        <v>681</v>
      </c>
      <c r="B35" s="10">
        <v>681001</v>
      </c>
      <c r="C35" s="10" t="s">
        <v>132</v>
      </c>
      <c r="D35" s="27">
        <v>16850</v>
      </c>
      <c r="E35" s="10" t="s">
        <v>103</v>
      </c>
      <c r="F35" s="10" t="s">
        <v>104</v>
      </c>
    </row>
    <row r="36" spans="1:6" ht="12.75">
      <c r="A36" s="10">
        <v>681</v>
      </c>
      <c r="B36" s="10">
        <v>681002</v>
      </c>
      <c r="C36" s="10" t="s">
        <v>133</v>
      </c>
      <c r="D36" s="27">
        <v>4700</v>
      </c>
      <c r="E36" s="10" t="s">
        <v>103</v>
      </c>
      <c r="F36" s="10" t="s">
        <v>104</v>
      </c>
    </row>
    <row r="37" spans="1:6" ht="12.75">
      <c r="A37" s="10">
        <v>743</v>
      </c>
      <c r="B37" s="10">
        <v>743030</v>
      </c>
      <c r="C37" s="10" t="s">
        <v>31</v>
      </c>
      <c r="D37" s="27">
        <v>16449</v>
      </c>
      <c r="E37" s="10" t="s">
        <v>103</v>
      </c>
      <c r="F37" s="10" t="s">
        <v>127</v>
      </c>
    </row>
    <row r="38" spans="1:6" ht="12.75">
      <c r="A38" s="10">
        <v>743</v>
      </c>
      <c r="B38" s="10">
        <v>743033</v>
      </c>
      <c r="C38" s="10" t="s">
        <v>134</v>
      </c>
      <c r="D38" s="27">
        <v>16510</v>
      </c>
      <c r="E38" s="10" t="s">
        <v>103</v>
      </c>
      <c r="F38" s="10" t="s">
        <v>127</v>
      </c>
    </row>
    <row r="39" spans="1:6" ht="12.75">
      <c r="A39" s="10">
        <v>743</v>
      </c>
      <c r="B39" s="10">
        <v>743034</v>
      </c>
      <c r="C39" s="10" t="s">
        <v>135</v>
      </c>
      <c r="D39" s="27">
        <v>41918</v>
      </c>
      <c r="E39" s="10" t="s">
        <v>103</v>
      </c>
      <c r="F39" s="10" t="s">
        <v>127</v>
      </c>
    </row>
    <row r="40" ht="12.75">
      <c r="D40" s="27"/>
    </row>
    <row r="41" spans="1:6" ht="12.75">
      <c r="A41" s="10">
        <v>743</v>
      </c>
      <c r="B41" s="10">
        <v>743038</v>
      </c>
      <c r="C41" s="10" t="s">
        <v>136</v>
      </c>
      <c r="D41" s="27">
        <v>95342.85</v>
      </c>
      <c r="E41" s="10" t="s">
        <v>103</v>
      </c>
      <c r="F41" s="10" t="s">
        <v>127</v>
      </c>
    </row>
    <row r="42" spans="1:6" ht="12.75">
      <c r="A42" s="10">
        <v>808</v>
      </c>
      <c r="B42" s="10">
        <v>808022</v>
      </c>
      <c r="C42" s="10" t="s">
        <v>137</v>
      </c>
      <c r="D42" s="27">
        <v>5539.24</v>
      </c>
      <c r="E42" s="10" t="s">
        <v>103</v>
      </c>
      <c r="F42" s="10" t="s">
        <v>104</v>
      </c>
    </row>
    <row r="43" spans="1:6" ht="12.75">
      <c r="A43" s="10">
        <v>808</v>
      </c>
      <c r="B43" s="10">
        <v>808095</v>
      </c>
      <c r="C43" s="10" t="s">
        <v>138</v>
      </c>
      <c r="D43" s="27">
        <v>24766</v>
      </c>
      <c r="E43" s="10" t="s">
        <v>103</v>
      </c>
      <c r="F43" s="10" t="s">
        <v>104</v>
      </c>
    </row>
    <row r="44" spans="1:6" ht="12.75">
      <c r="A44" s="10">
        <v>808</v>
      </c>
      <c r="B44" s="10">
        <v>808096</v>
      </c>
      <c r="C44" s="10" t="s">
        <v>139</v>
      </c>
      <c r="D44" s="27">
        <v>5000</v>
      </c>
      <c r="E44" s="10" t="s">
        <v>103</v>
      </c>
      <c r="F44" s="10" t="s">
        <v>104</v>
      </c>
    </row>
    <row r="45" spans="3:4" ht="12.75">
      <c r="C45" s="10" t="s">
        <v>283</v>
      </c>
      <c r="D45" s="27">
        <v>40000</v>
      </c>
    </row>
    <row r="46" spans="3:4" ht="12.75">
      <c r="C46" s="10" t="s">
        <v>284</v>
      </c>
      <c r="D46" s="27">
        <v>68000</v>
      </c>
    </row>
    <row r="47" spans="3:4" ht="12.75">
      <c r="C47" s="10" t="s">
        <v>228</v>
      </c>
      <c r="D47" s="27">
        <v>4715</v>
      </c>
    </row>
    <row r="48" spans="3:4" ht="12.75">
      <c r="C48" s="10" t="s">
        <v>229</v>
      </c>
      <c r="D48" s="27">
        <v>13650</v>
      </c>
    </row>
    <row r="49" spans="3:4" ht="12.75">
      <c r="C49" s="10" t="s">
        <v>230</v>
      </c>
      <c r="D49" s="27">
        <v>33800</v>
      </c>
    </row>
    <row r="50" spans="3:4" ht="12.75">
      <c r="C50" s="10" t="s">
        <v>231</v>
      </c>
      <c r="D50" s="27">
        <v>25700</v>
      </c>
    </row>
    <row r="51" spans="3:4" ht="12.75">
      <c r="C51" s="10" t="s">
        <v>232</v>
      </c>
      <c r="D51" s="27">
        <v>5500</v>
      </c>
    </row>
    <row r="52" spans="3:4" ht="12.75">
      <c r="C52" s="10" t="s">
        <v>288</v>
      </c>
      <c r="D52" s="27">
        <v>24879.05</v>
      </c>
    </row>
    <row r="53" spans="3:4" ht="12.75">
      <c r="C53" s="10" t="s">
        <v>289</v>
      </c>
      <c r="D53" s="27">
        <v>32128.98</v>
      </c>
    </row>
    <row r="54" spans="3:4" ht="12.75">
      <c r="C54" s="10" t="s">
        <v>290</v>
      </c>
      <c r="D54" s="27">
        <v>24745.29</v>
      </c>
    </row>
    <row r="55" spans="3:4" ht="12.75">
      <c r="C55" s="10" t="s">
        <v>291</v>
      </c>
      <c r="D55" s="27">
        <v>24246.68</v>
      </c>
    </row>
    <row r="56" spans="3:4" ht="12.75">
      <c r="C56" s="10" t="s">
        <v>233</v>
      </c>
      <c r="D56" s="27">
        <v>4800</v>
      </c>
    </row>
    <row r="57" spans="1:6" ht="12.75">
      <c r="A57" s="10">
        <v>544</v>
      </c>
      <c r="B57" s="10" t="s">
        <v>140</v>
      </c>
      <c r="C57" s="10" t="s">
        <v>141</v>
      </c>
      <c r="D57" s="27">
        <v>204.8</v>
      </c>
      <c r="E57" s="10" t="s">
        <v>103</v>
      </c>
      <c r="F57" s="10" t="s">
        <v>104</v>
      </c>
    </row>
    <row r="58" spans="1:6" ht="12.75">
      <c r="A58" s="10">
        <v>544</v>
      </c>
      <c r="B58" s="10" t="s">
        <v>142</v>
      </c>
      <c r="C58" s="10" t="s">
        <v>143</v>
      </c>
      <c r="D58" s="27">
        <v>6125.62</v>
      </c>
      <c r="E58" s="10" t="s">
        <v>103</v>
      </c>
      <c r="F58" s="10" t="s">
        <v>104</v>
      </c>
    </row>
    <row r="59" spans="1:6" ht="12.75">
      <c r="A59" s="10">
        <v>544</v>
      </c>
      <c r="B59" s="10" t="s">
        <v>144</v>
      </c>
      <c r="C59" s="10" t="s">
        <v>145</v>
      </c>
      <c r="D59" s="27">
        <v>10360.24</v>
      </c>
      <c r="E59" s="10" t="s">
        <v>103</v>
      </c>
      <c r="F59" s="10" t="s">
        <v>104</v>
      </c>
    </row>
    <row r="60" spans="1:6" ht="12.75">
      <c r="A60" s="10">
        <v>544</v>
      </c>
      <c r="B60" s="10" t="s">
        <v>146</v>
      </c>
      <c r="C60" s="10" t="s">
        <v>147</v>
      </c>
      <c r="D60" s="27">
        <v>7421.26</v>
      </c>
      <c r="E60" s="10" t="s">
        <v>103</v>
      </c>
      <c r="F60" s="10" t="s">
        <v>104</v>
      </c>
    </row>
    <row r="61" spans="1:6" ht="12.75">
      <c r="A61" s="10">
        <v>604</v>
      </c>
      <c r="B61" s="10" t="s">
        <v>148</v>
      </c>
      <c r="C61" s="10" t="s">
        <v>149</v>
      </c>
      <c r="D61" s="27">
        <v>40364.35</v>
      </c>
      <c r="E61" s="10" t="s">
        <v>103</v>
      </c>
      <c r="F61" s="10" t="s">
        <v>104</v>
      </c>
    </row>
    <row r="62" spans="1:6" ht="12.75">
      <c r="A62" s="10">
        <v>641</v>
      </c>
      <c r="B62" s="10" t="s">
        <v>150</v>
      </c>
      <c r="C62" s="10" t="s">
        <v>151</v>
      </c>
      <c r="D62" s="27">
        <v>13564</v>
      </c>
      <c r="E62" s="10" t="s">
        <v>103</v>
      </c>
      <c r="F62" s="10" t="s">
        <v>104</v>
      </c>
    </row>
    <row r="63" spans="1:6" ht="12.75">
      <c r="A63" s="10">
        <v>211</v>
      </c>
      <c r="B63" s="10" t="s">
        <v>152</v>
      </c>
      <c r="C63" s="10" t="s">
        <v>153</v>
      </c>
      <c r="D63" s="27">
        <v>76169.2</v>
      </c>
      <c r="E63" s="10" t="s">
        <v>103</v>
      </c>
      <c r="F63" s="10" t="s">
        <v>104</v>
      </c>
    </row>
    <row r="64" spans="3:4" ht="12.75">
      <c r="C64" s="10" t="s">
        <v>235</v>
      </c>
      <c r="D64" s="27">
        <v>20000</v>
      </c>
    </row>
    <row r="65" spans="3:5" ht="12.75">
      <c r="C65" s="28" t="s">
        <v>253</v>
      </c>
      <c r="D65" s="29">
        <v>24766</v>
      </c>
      <c r="E65" s="30"/>
    </row>
    <row r="66" spans="3:5" ht="12.75">
      <c r="C66" s="31" t="s">
        <v>291</v>
      </c>
      <c r="D66" s="32">
        <v>27246.68</v>
      </c>
      <c r="E66" s="33"/>
    </row>
    <row r="67" spans="3:5" ht="12.75">
      <c r="C67" s="31" t="s">
        <v>255</v>
      </c>
      <c r="D67" s="32" t="s">
        <v>256</v>
      </c>
      <c r="E67" s="33"/>
    </row>
    <row r="68" spans="3:5" ht="12.75">
      <c r="C68" s="31" t="s">
        <v>264</v>
      </c>
      <c r="D68" s="32">
        <v>100000</v>
      </c>
      <c r="E68" s="33"/>
    </row>
    <row r="69" spans="3:5" ht="12.75">
      <c r="C69" s="31" t="s">
        <v>266</v>
      </c>
      <c r="D69" s="32">
        <v>68833</v>
      </c>
      <c r="E69" s="33"/>
    </row>
    <row r="70" spans="3:5" ht="12.75">
      <c r="C70" s="31" t="s">
        <v>257</v>
      </c>
      <c r="D70" s="32">
        <v>46285</v>
      </c>
      <c r="E70" s="33"/>
    </row>
    <row r="71" spans="3:5" ht="12.75">
      <c r="C71" s="34" t="s">
        <v>311</v>
      </c>
      <c r="D71" s="35">
        <v>28536</v>
      </c>
      <c r="E71" s="36"/>
    </row>
    <row r="72" spans="3:5" ht="12.75">
      <c r="C72" s="34" t="s">
        <v>313</v>
      </c>
      <c r="D72" s="39">
        <v>42435</v>
      </c>
      <c r="E72" s="34"/>
    </row>
    <row r="73" spans="3:4" ht="12.75">
      <c r="C73" s="10" t="s">
        <v>312</v>
      </c>
      <c r="D73" s="27">
        <v>15521.37</v>
      </c>
    </row>
    <row r="74" spans="3:4" ht="12.75">
      <c r="C74" s="37" t="s">
        <v>156</v>
      </c>
      <c r="D74" s="27">
        <f>(22+196)*1000</f>
        <v>218000</v>
      </c>
    </row>
    <row r="75" ht="12.75">
      <c r="D75" s="38">
        <f>SUBTOTAL(109,D3:D74)</f>
        <v>1576855.2200000002</v>
      </c>
    </row>
    <row r="77" ht="12.75">
      <c r="D77" s="38">
        <f>SUM(D3:D74)</f>
        <v>1576855.2200000002</v>
      </c>
    </row>
    <row r="80" ht="12.75">
      <c r="D80" s="38">
        <f>SUM(D3:D74)</f>
        <v>1576855.2200000002</v>
      </c>
    </row>
    <row r="86" ht="12.75">
      <c r="E86" s="38">
        <f>SUM(D3:D74)</f>
        <v>1576855.2200000002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4"/>
  <sheetViews>
    <sheetView zoomScalePageLayoutView="0" workbookViewId="0" topLeftCell="A24">
      <selection activeCell="B16" sqref="B16"/>
    </sheetView>
  </sheetViews>
  <sheetFormatPr defaultColWidth="9.140625" defaultRowHeight="20.25" customHeight="1"/>
  <cols>
    <col min="1" max="1" width="9.140625" style="92" customWidth="1"/>
    <col min="2" max="2" width="7.140625" style="97" customWidth="1"/>
    <col min="3" max="3" width="33.421875" style="92" customWidth="1"/>
    <col min="4" max="4" width="25.8515625" style="98" customWidth="1"/>
    <col min="5" max="5" width="43.7109375" style="92" customWidth="1"/>
    <col min="6" max="16384" width="9.140625" style="92" customWidth="1"/>
  </cols>
  <sheetData>
    <row r="3" spans="2:5" ht="20.25" customHeight="1">
      <c r="B3" s="89" t="s">
        <v>2</v>
      </c>
      <c r="C3" s="89" t="s">
        <v>97</v>
      </c>
      <c r="D3" s="90" t="s">
        <v>83</v>
      </c>
      <c r="E3" s="91" t="s">
        <v>242</v>
      </c>
    </row>
    <row r="4" spans="2:5" ht="20.25" customHeight="1">
      <c r="B4" s="203" t="s">
        <v>243</v>
      </c>
      <c r="C4" s="203"/>
      <c r="D4" s="203"/>
      <c r="E4" s="203"/>
    </row>
    <row r="5" spans="2:5" ht="20.25" customHeight="1">
      <c r="B5" s="204">
        <v>1</v>
      </c>
      <c r="C5" s="203" t="s">
        <v>244</v>
      </c>
      <c r="D5" s="205" t="s">
        <v>245</v>
      </c>
      <c r="E5" s="172" t="s">
        <v>246</v>
      </c>
    </row>
    <row r="6" spans="2:5" ht="20.25" customHeight="1">
      <c r="B6" s="204"/>
      <c r="C6" s="203"/>
      <c r="D6" s="205"/>
      <c r="E6" s="172" t="s">
        <v>247</v>
      </c>
    </row>
    <row r="7" spans="2:5" ht="20.25" customHeight="1">
      <c r="B7" s="204"/>
      <c r="C7" s="203"/>
      <c r="D7" s="205"/>
      <c r="E7" s="172" t="s">
        <v>248</v>
      </c>
    </row>
    <row r="8" spans="2:5" ht="20.25" customHeight="1">
      <c r="B8" s="204"/>
      <c r="C8" s="203"/>
      <c r="D8" s="205"/>
      <c r="E8" s="172" t="s">
        <v>249</v>
      </c>
    </row>
    <row r="9" spans="2:5" ht="20.25" customHeight="1">
      <c r="B9" s="204"/>
      <c r="C9" s="203"/>
      <c r="D9" s="205"/>
      <c r="E9" s="172" t="s">
        <v>250</v>
      </c>
    </row>
    <row r="10" spans="2:5" ht="72" customHeight="1">
      <c r="B10" s="173">
        <v>2</v>
      </c>
      <c r="C10" s="172" t="s">
        <v>581</v>
      </c>
      <c r="D10" s="174">
        <v>80000</v>
      </c>
      <c r="E10" s="172" t="s">
        <v>585</v>
      </c>
    </row>
    <row r="11" spans="2:5" ht="72" customHeight="1">
      <c r="B11" s="173">
        <v>3</v>
      </c>
      <c r="C11" s="172" t="s">
        <v>582</v>
      </c>
      <c r="D11" s="174">
        <v>45000</v>
      </c>
      <c r="E11" s="172" t="s">
        <v>586</v>
      </c>
    </row>
    <row r="12" spans="2:5" ht="72" customHeight="1">
      <c r="B12" s="173">
        <v>4</v>
      </c>
      <c r="C12" s="172" t="s">
        <v>583</v>
      </c>
      <c r="D12" s="174">
        <v>80000</v>
      </c>
      <c r="E12" s="172" t="s">
        <v>587</v>
      </c>
    </row>
    <row r="13" spans="2:5" ht="54.75" customHeight="1">
      <c r="B13" s="173">
        <v>5</v>
      </c>
      <c r="C13" s="172" t="s">
        <v>32</v>
      </c>
      <c r="D13" s="174" t="s">
        <v>584</v>
      </c>
      <c r="E13" s="177" t="s">
        <v>305</v>
      </c>
    </row>
    <row r="14" spans="2:5" ht="49.5" customHeight="1">
      <c r="B14" s="173">
        <v>6</v>
      </c>
      <c r="C14" s="175" t="s">
        <v>33</v>
      </c>
      <c r="D14" s="176">
        <v>60000</v>
      </c>
      <c r="E14" s="169" t="s">
        <v>306</v>
      </c>
    </row>
    <row r="15" spans="2:5" ht="20.25" customHeight="1">
      <c r="B15" s="203" t="s">
        <v>251</v>
      </c>
      <c r="C15" s="203"/>
      <c r="D15" s="203"/>
      <c r="E15" s="203"/>
    </row>
    <row r="16" spans="2:5" ht="39.75" customHeight="1">
      <c r="B16" s="93">
        <v>6</v>
      </c>
      <c r="C16" s="91" t="s">
        <v>252</v>
      </c>
      <c r="D16" s="94">
        <v>245000</v>
      </c>
      <c r="E16" s="91"/>
    </row>
    <row r="17" spans="2:5" ht="39.75" customHeight="1">
      <c r="B17" s="93">
        <v>7</v>
      </c>
      <c r="C17" s="170" t="s">
        <v>577</v>
      </c>
      <c r="D17" s="171">
        <v>297000</v>
      </c>
      <c r="E17" s="170" t="s">
        <v>578</v>
      </c>
    </row>
    <row r="18" spans="2:6" ht="39.75" customHeight="1">
      <c r="B18" s="93">
        <v>8</v>
      </c>
      <c r="C18" s="91" t="s">
        <v>281</v>
      </c>
      <c r="D18" s="94">
        <v>68000</v>
      </c>
      <c r="E18" s="91" t="s">
        <v>282</v>
      </c>
      <c r="F18" s="92" t="s">
        <v>307</v>
      </c>
    </row>
    <row r="19" spans="2:6" ht="39.75" customHeight="1">
      <c r="B19" s="93">
        <v>9</v>
      </c>
      <c r="C19" s="91" t="s">
        <v>253</v>
      </c>
      <c r="D19" s="94">
        <v>24766</v>
      </c>
      <c r="E19" s="91" t="s">
        <v>254</v>
      </c>
      <c r="F19" s="92" t="s">
        <v>307</v>
      </c>
    </row>
    <row r="20" spans="2:6" ht="39.75" customHeight="1">
      <c r="B20" s="93">
        <v>10</v>
      </c>
      <c r="C20" s="91" t="s">
        <v>292</v>
      </c>
      <c r="D20" s="94">
        <v>24745.29</v>
      </c>
      <c r="E20" s="91"/>
      <c r="F20" s="92" t="s">
        <v>307</v>
      </c>
    </row>
    <row r="21" spans="2:6" ht="39.75" customHeight="1">
      <c r="B21" s="93">
        <v>11</v>
      </c>
      <c r="C21" s="91" t="s">
        <v>291</v>
      </c>
      <c r="D21" s="94">
        <v>27246.68</v>
      </c>
      <c r="E21" s="91"/>
      <c r="F21" s="92" t="s">
        <v>307</v>
      </c>
    </row>
    <row r="22" spans="2:6" ht="39.75" customHeight="1">
      <c r="B22" s="93">
        <v>12</v>
      </c>
      <c r="C22" s="91" t="s">
        <v>293</v>
      </c>
      <c r="D22" s="94">
        <v>24879.05</v>
      </c>
      <c r="E22" s="91"/>
      <c r="F22" s="92" t="s">
        <v>307</v>
      </c>
    </row>
    <row r="23" spans="2:6" ht="39.75" customHeight="1">
      <c r="B23" s="93">
        <v>13</v>
      </c>
      <c r="C23" s="91" t="s">
        <v>255</v>
      </c>
      <c r="D23" s="94" t="s">
        <v>256</v>
      </c>
      <c r="E23" s="91" t="s">
        <v>308</v>
      </c>
      <c r="F23" s="92" t="s">
        <v>307</v>
      </c>
    </row>
    <row r="24" spans="2:6" ht="39.75" customHeight="1">
      <c r="B24" s="93">
        <v>14</v>
      </c>
      <c r="C24" s="91" t="s">
        <v>264</v>
      </c>
      <c r="D24" s="94">
        <v>100000</v>
      </c>
      <c r="E24" s="91" t="s">
        <v>265</v>
      </c>
      <c r="F24" s="92" t="s">
        <v>307</v>
      </c>
    </row>
    <row r="25" spans="2:6" ht="39.75" customHeight="1">
      <c r="B25" s="93">
        <v>15</v>
      </c>
      <c r="C25" s="91" t="s">
        <v>266</v>
      </c>
      <c r="D25" s="94">
        <v>68833</v>
      </c>
      <c r="E25" s="91" t="s">
        <v>267</v>
      </c>
      <c r="F25" s="92" t="s">
        <v>309</v>
      </c>
    </row>
    <row r="26" spans="2:6" ht="39.75" customHeight="1">
      <c r="B26" s="93">
        <v>16</v>
      </c>
      <c r="C26" s="91" t="s">
        <v>268</v>
      </c>
      <c r="D26" s="94">
        <v>20000</v>
      </c>
      <c r="E26" s="91"/>
      <c r="F26" s="92" t="s">
        <v>307</v>
      </c>
    </row>
    <row r="27" spans="2:6" ht="39.75" customHeight="1">
      <c r="B27" s="93">
        <v>17</v>
      </c>
      <c r="C27" s="91" t="s">
        <v>269</v>
      </c>
      <c r="D27" s="94">
        <v>33800</v>
      </c>
      <c r="E27" s="91"/>
      <c r="F27" s="92" t="s">
        <v>307</v>
      </c>
    </row>
    <row r="28" spans="2:6" ht="39.75" customHeight="1">
      <c r="B28" s="93">
        <v>18</v>
      </c>
      <c r="C28" s="91" t="s">
        <v>31</v>
      </c>
      <c r="D28" s="94">
        <v>16449</v>
      </c>
      <c r="E28" s="91"/>
      <c r="F28" s="92" t="s">
        <v>307</v>
      </c>
    </row>
    <row r="29" spans="2:6" ht="39.75" customHeight="1">
      <c r="B29" s="93">
        <v>19</v>
      </c>
      <c r="C29" s="91" t="s">
        <v>257</v>
      </c>
      <c r="D29" s="94">
        <v>46285</v>
      </c>
      <c r="E29" s="91" t="s">
        <v>258</v>
      </c>
      <c r="F29" s="92" t="s">
        <v>309</v>
      </c>
    </row>
    <row r="30" spans="2:6" ht="39.75" customHeight="1">
      <c r="B30" s="93">
        <v>20</v>
      </c>
      <c r="C30" s="91" t="s">
        <v>302</v>
      </c>
      <c r="D30" s="94">
        <v>5000</v>
      </c>
      <c r="E30" s="91"/>
      <c r="F30" s="92" t="s">
        <v>307</v>
      </c>
    </row>
    <row r="31" spans="2:6" ht="39.75" customHeight="1">
      <c r="B31" s="93">
        <v>21</v>
      </c>
      <c r="C31" s="91" t="s">
        <v>259</v>
      </c>
      <c r="D31" s="94">
        <v>16510</v>
      </c>
      <c r="E31" s="91"/>
      <c r="F31" s="92" t="s">
        <v>307</v>
      </c>
    </row>
    <row r="32" spans="2:5" ht="20.25" customHeight="1">
      <c r="B32" s="93">
        <v>22</v>
      </c>
      <c r="C32" s="95" t="s">
        <v>310</v>
      </c>
      <c r="D32" s="96">
        <v>81180</v>
      </c>
      <c r="E32" s="95"/>
    </row>
    <row r="33" spans="2:5" ht="20.25" customHeight="1">
      <c r="B33" s="93">
        <v>23</v>
      </c>
      <c r="C33" s="95" t="s">
        <v>311</v>
      </c>
      <c r="D33" s="96">
        <v>28536</v>
      </c>
      <c r="E33" s="95"/>
    </row>
    <row r="34" ht="20.25" customHeight="1">
      <c r="D34" s="98">
        <f>SUM(D1:D33)</f>
        <v>1393230.02</v>
      </c>
    </row>
  </sheetData>
  <sheetProtection/>
  <mergeCells count="5">
    <mergeCell ref="B4:E4"/>
    <mergeCell ref="B5:B9"/>
    <mergeCell ref="C5:C9"/>
    <mergeCell ref="D5:D9"/>
    <mergeCell ref="B15:E1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74">
      <selection activeCell="B90" sqref="B90"/>
    </sheetView>
  </sheetViews>
  <sheetFormatPr defaultColWidth="9.140625" defaultRowHeight="15"/>
  <cols>
    <col min="1" max="1" width="9.140625" style="105" customWidth="1"/>
    <col min="2" max="2" width="48.140625" style="105" customWidth="1"/>
    <col min="3" max="3" width="23.140625" style="105" customWidth="1"/>
    <col min="4" max="4" width="23.421875" style="135" customWidth="1"/>
    <col min="5" max="5" width="19.28125" style="130" customWidth="1"/>
    <col min="6" max="7" width="11.421875" style="105" customWidth="1"/>
    <col min="8" max="8" width="9.140625" style="105" customWidth="1"/>
    <col min="9" max="9" width="17.140625" style="132" customWidth="1"/>
    <col min="10" max="10" width="21.28125" style="105" customWidth="1"/>
    <col min="11" max="11" width="17.28125" style="105" customWidth="1"/>
    <col min="12" max="12" width="24.421875" style="128" customWidth="1"/>
    <col min="13" max="13" width="13.421875" style="105" customWidth="1"/>
    <col min="14" max="14" width="18.8515625" style="133" customWidth="1"/>
    <col min="15" max="15" width="16.28125" style="134" customWidth="1"/>
    <col min="16" max="16384" width="9.140625" style="105" customWidth="1"/>
  </cols>
  <sheetData>
    <row r="1" spans="1:15" ht="36" customHeight="1">
      <c r="A1" s="99" t="s">
        <v>2</v>
      </c>
      <c r="B1" s="100" t="s">
        <v>97</v>
      </c>
      <c r="C1" s="100" t="s">
        <v>314</v>
      </c>
      <c r="D1" s="101" t="s">
        <v>315</v>
      </c>
      <c r="E1" s="102" t="s">
        <v>316</v>
      </c>
      <c r="F1" s="100" t="s">
        <v>317</v>
      </c>
      <c r="G1" s="100" t="s">
        <v>318</v>
      </c>
      <c r="H1" s="100" t="s">
        <v>157</v>
      </c>
      <c r="I1" s="103" t="s">
        <v>319</v>
      </c>
      <c r="J1" s="100" t="s">
        <v>320</v>
      </c>
      <c r="K1" s="100" t="s">
        <v>321</v>
      </c>
      <c r="L1" s="104" t="s">
        <v>322</v>
      </c>
      <c r="M1" s="100" t="s">
        <v>323</v>
      </c>
      <c r="N1" s="40" t="s">
        <v>324</v>
      </c>
      <c r="O1" s="100" t="s">
        <v>535</v>
      </c>
    </row>
    <row r="2" spans="1:15" s="116" customFormat="1" ht="19.5" customHeight="1">
      <c r="A2" s="106">
        <v>1</v>
      </c>
      <c r="B2" s="107" t="s">
        <v>325</v>
      </c>
      <c r="C2" s="107" t="s">
        <v>326</v>
      </c>
      <c r="D2" s="108">
        <f>(3000*I2)+N2</f>
        <v>1920100.0000000002</v>
      </c>
      <c r="E2" s="109"/>
      <c r="F2" s="110">
        <v>10</v>
      </c>
      <c r="G2" s="110">
        <v>2</v>
      </c>
      <c r="H2" s="110">
        <v>1902</v>
      </c>
      <c r="I2" s="111">
        <v>621.7</v>
      </c>
      <c r="J2" s="110">
        <v>3</v>
      </c>
      <c r="K2" s="110" t="s">
        <v>327</v>
      </c>
      <c r="L2" s="112" t="s">
        <v>158</v>
      </c>
      <c r="M2" s="113" t="s">
        <v>328</v>
      </c>
      <c r="N2" s="114">
        <v>55000</v>
      </c>
      <c r="O2" s="115" t="s">
        <v>329</v>
      </c>
    </row>
    <row r="3" spans="1:15" s="116" customFormat="1" ht="19.5" customHeight="1">
      <c r="A3" s="106">
        <v>2</v>
      </c>
      <c r="B3" s="107" t="s">
        <v>330</v>
      </c>
      <c r="C3" s="107" t="s">
        <v>331</v>
      </c>
      <c r="D3" s="108">
        <f aca="true" t="shared" si="0" ref="D3:D66">(3000*I3)+N3</f>
        <v>476099.99999999994</v>
      </c>
      <c r="E3" s="109"/>
      <c r="F3" s="110">
        <v>4</v>
      </c>
      <c r="G3" s="110">
        <v>1</v>
      </c>
      <c r="H3" s="110">
        <v>1930</v>
      </c>
      <c r="I3" s="111">
        <v>158.7</v>
      </c>
      <c r="J3" s="110">
        <v>2</v>
      </c>
      <c r="K3" s="110" t="s">
        <v>327</v>
      </c>
      <c r="L3" s="117" t="s">
        <v>332</v>
      </c>
      <c r="M3" s="113" t="s">
        <v>328</v>
      </c>
      <c r="N3" s="114">
        <v>0</v>
      </c>
      <c r="O3" s="115"/>
    </row>
    <row r="4" spans="1:15" s="116" customFormat="1" ht="19.5" customHeight="1">
      <c r="A4" s="106">
        <v>3</v>
      </c>
      <c r="B4" s="107" t="s">
        <v>333</v>
      </c>
      <c r="C4" s="107" t="s">
        <v>334</v>
      </c>
      <c r="D4" s="108">
        <f t="shared" si="0"/>
        <v>791400</v>
      </c>
      <c r="E4" s="109"/>
      <c r="F4" s="110">
        <v>8</v>
      </c>
      <c r="G4" s="110">
        <v>1</v>
      </c>
      <c r="H4" s="110">
        <v>1898</v>
      </c>
      <c r="I4" s="111">
        <v>263.8</v>
      </c>
      <c r="J4" s="110">
        <v>2</v>
      </c>
      <c r="K4" s="110" t="s">
        <v>327</v>
      </c>
      <c r="L4" s="112" t="s">
        <v>335</v>
      </c>
      <c r="M4" s="113" t="s">
        <v>336</v>
      </c>
      <c r="N4" s="114">
        <v>0</v>
      </c>
      <c r="O4" s="115"/>
    </row>
    <row r="5" spans="1:15" s="116" customFormat="1" ht="18.75" customHeight="1">
      <c r="A5" s="106">
        <v>4</v>
      </c>
      <c r="B5" s="107" t="s">
        <v>337</v>
      </c>
      <c r="C5" s="107" t="s">
        <v>338</v>
      </c>
      <c r="D5" s="108">
        <f t="shared" si="0"/>
        <v>1182450</v>
      </c>
      <c r="E5" s="109"/>
      <c r="F5" s="110">
        <v>10</v>
      </c>
      <c r="G5" s="110">
        <v>1</v>
      </c>
      <c r="H5" s="110">
        <v>1911</v>
      </c>
      <c r="I5" s="111">
        <v>394.15</v>
      </c>
      <c r="J5" s="110">
        <v>3</v>
      </c>
      <c r="K5" s="110" t="s">
        <v>327</v>
      </c>
      <c r="L5" s="112" t="s">
        <v>332</v>
      </c>
      <c r="M5" s="113" t="s">
        <v>336</v>
      </c>
      <c r="N5" s="114">
        <v>0</v>
      </c>
      <c r="O5" s="115"/>
    </row>
    <row r="6" spans="1:15" s="116" customFormat="1" ht="19.5" customHeight="1">
      <c r="A6" s="106">
        <v>5</v>
      </c>
      <c r="B6" s="107" t="s">
        <v>339</v>
      </c>
      <c r="C6" s="107" t="s">
        <v>340</v>
      </c>
      <c r="D6" s="108">
        <f t="shared" si="0"/>
        <v>1538021.55</v>
      </c>
      <c r="E6" s="109"/>
      <c r="F6" s="110">
        <v>12</v>
      </c>
      <c r="G6" s="110">
        <v>2</v>
      </c>
      <c r="H6" s="110">
        <v>1914</v>
      </c>
      <c r="I6" s="111">
        <v>479.05</v>
      </c>
      <c r="J6" s="110">
        <v>3</v>
      </c>
      <c r="K6" s="110" t="s">
        <v>327</v>
      </c>
      <c r="L6" s="112" t="s">
        <v>341</v>
      </c>
      <c r="M6" s="113" t="s">
        <v>336</v>
      </c>
      <c r="N6" s="114">
        <f>59128.05+41743.5</f>
        <v>100871.55</v>
      </c>
      <c r="O6" s="115" t="s">
        <v>342</v>
      </c>
    </row>
    <row r="7" spans="1:15" s="116" customFormat="1" ht="18.75" customHeight="1">
      <c r="A7" s="106">
        <v>6</v>
      </c>
      <c r="B7" s="107" t="s">
        <v>343</v>
      </c>
      <c r="C7" s="107" t="s">
        <v>344</v>
      </c>
      <c r="D7" s="108">
        <f t="shared" si="0"/>
        <v>623619.42</v>
      </c>
      <c r="E7" s="109"/>
      <c r="F7" s="110" t="s">
        <v>345</v>
      </c>
      <c r="G7" s="110">
        <v>1</v>
      </c>
      <c r="H7" s="110">
        <v>1925</v>
      </c>
      <c r="I7" s="111">
        <v>182.17</v>
      </c>
      <c r="J7" s="110">
        <v>2</v>
      </c>
      <c r="K7" s="110" t="s">
        <v>327</v>
      </c>
      <c r="L7" s="112" t="s">
        <v>346</v>
      </c>
      <c r="M7" s="113" t="s">
        <v>328</v>
      </c>
      <c r="N7" s="114">
        <v>77109.42</v>
      </c>
      <c r="O7" s="115" t="s">
        <v>329</v>
      </c>
    </row>
    <row r="8" spans="1:15" s="116" customFormat="1" ht="19.5" customHeight="1">
      <c r="A8" s="106">
        <v>7</v>
      </c>
      <c r="B8" s="107" t="s">
        <v>347</v>
      </c>
      <c r="C8" s="107" t="s">
        <v>348</v>
      </c>
      <c r="D8" s="108">
        <f t="shared" si="0"/>
        <v>1811189.2000000002</v>
      </c>
      <c r="E8" s="109"/>
      <c r="F8" s="110" t="s">
        <v>349</v>
      </c>
      <c r="G8" s="110">
        <v>2</v>
      </c>
      <c r="H8" s="110">
        <v>1908</v>
      </c>
      <c r="I8" s="111">
        <v>557.7</v>
      </c>
      <c r="J8" s="110">
        <v>4</v>
      </c>
      <c r="K8" s="110" t="s">
        <v>327</v>
      </c>
      <c r="L8" s="117" t="s">
        <v>23</v>
      </c>
      <c r="M8" s="113" t="s">
        <v>336</v>
      </c>
      <c r="N8" s="114">
        <v>138089.2</v>
      </c>
      <c r="O8" s="115" t="s">
        <v>329</v>
      </c>
    </row>
    <row r="9" spans="1:15" s="116" customFormat="1" ht="19.5" customHeight="1">
      <c r="A9" s="106">
        <v>8</v>
      </c>
      <c r="B9" s="118" t="s">
        <v>350</v>
      </c>
      <c r="C9" s="118" t="s">
        <v>351</v>
      </c>
      <c r="D9" s="119">
        <f t="shared" si="0"/>
        <v>2336532.4</v>
      </c>
      <c r="E9" s="102" t="s">
        <v>352</v>
      </c>
      <c r="F9" s="110">
        <v>11</v>
      </c>
      <c r="G9" s="110">
        <v>1</v>
      </c>
      <c r="H9" s="110">
        <v>1928</v>
      </c>
      <c r="I9" s="111">
        <v>735.81</v>
      </c>
      <c r="J9" s="110">
        <v>4</v>
      </c>
      <c r="K9" s="110" t="s">
        <v>327</v>
      </c>
      <c r="L9" s="117" t="s">
        <v>23</v>
      </c>
      <c r="M9" s="113" t="s">
        <v>328</v>
      </c>
      <c r="N9" s="114">
        <v>129102.4</v>
      </c>
      <c r="O9" s="115" t="s">
        <v>329</v>
      </c>
    </row>
    <row r="10" spans="1:15" s="116" customFormat="1" ht="19.5" customHeight="1">
      <c r="A10" s="106">
        <v>9</v>
      </c>
      <c r="B10" s="107" t="s">
        <v>353</v>
      </c>
      <c r="C10" s="107" t="s">
        <v>354</v>
      </c>
      <c r="D10" s="108">
        <f t="shared" si="0"/>
        <v>934980.0000000001</v>
      </c>
      <c r="E10" s="109"/>
      <c r="F10" s="110">
        <v>7</v>
      </c>
      <c r="G10" s="110">
        <v>2</v>
      </c>
      <c r="H10" s="110">
        <v>1905</v>
      </c>
      <c r="I10" s="111">
        <v>301.66</v>
      </c>
      <c r="J10" s="110">
        <v>2</v>
      </c>
      <c r="K10" s="110" t="s">
        <v>327</v>
      </c>
      <c r="L10" s="117" t="s">
        <v>355</v>
      </c>
      <c r="M10" s="113" t="s">
        <v>328</v>
      </c>
      <c r="N10" s="114">
        <v>30000</v>
      </c>
      <c r="O10" s="115" t="s">
        <v>356</v>
      </c>
    </row>
    <row r="11" spans="1:15" s="116" customFormat="1" ht="30" customHeight="1">
      <c r="A11" s="106">
        <v>10</v>
      </c>
      <c r="B11" s="107" t="s">
        <v>357</v>
      </c>
      <c r="C11" s="107" t="s">
        <v>358</v>
      </c>
      <c r="D11" s="108">
        <f t="shared" si="0"/>
        <v>983859.23</v>
      </c>
      <c r="E11" s="109"/>
      <c r="F11" s="110">
        <v>6</v>
      </c>
      <c r="G11" s="110">
        <v>2</v>
      </c>
      <c r="H11" s="110">
        <v>1904</v>
      </c>
      <c r="I11" s="111">
        <v>310.49</v>
      </c>
      <c r="J11" s="110">
        <v>2</v>
      </c>
      <c r="K11" s="110" t="s">
        <v>327</v>
      </c>
      <c r="L11" s="117" t="s">
        <v>332</v>
      </c>
      <c r="M11" s="113" t="s">
        <v>336</v>
      </c>
      <c r="N11" s="114">
        <v>52389.23</v>
      </c>
      <c r="O11" s="115" t="s">
        <v>329</v>
      </c>
    </row>
    <row r="12" spans="1:15" s="116" customFormat="1" ht="19.5" customHeight="1">
      <c r="A12" s="106">
        <v>11</v>
      </c>
      <c r="B12" s="107" t="s">
        <v>359</v>
      </c>
      <c r="C12" s="107" t="s">
        <v>360</v>
      </c>
      <c r="D12" s="108">
        <f t="shared" si="0"/>
        <v>1352610</v>
      </c>
      <c r="E12" s="109"/>
      <c r="F12" s="110" t="s">
        <v>361</v>
      </c>
      <c r="G12" s="110">
        <v>2</v>
      </c>
      <c r="H12" s="110">
        <v>1906</v>
      </c>
      <c r="I12" s="111">
        <v>450.87</v>
      </c>
      <c r="J12" s="110">
        <v>3</v>
      </c>
      <c r="K12" s="110" t="s">
        <v>327</v>
      </c>
      <c r="L12" s="117" t="s">
        <v>332</v>
      </c>
      <c r="M12" s="113" t="s">
        <v>336</v>
      </c>
      <c r="N12" s="114">
        <v>0</v>
      </c>
      <c r="O12" s="115"/>
    </row>
    <row r="13" spans="1:15" s="116" customFormat="1" ht="19.5" customHeight="1">
      <c r="A13" s="106">
        <v>12</v>
      </c>
      <c r="B13" s="107" t="s">
        <v>362</v>
      </c>
      <c r="C13" s="107" t="s">
        <v>363</v>
      </c>
      <c r="D13" s="108">
        <f t="shared" si="0"/>
        <v>1293600</v>
      </c>
      <c r="E13" s="109"/>
      <c r="F13" s="110">
        <v>12</v>
      </c>
      <c r="G13" s="110">
        <v>2</v>
      </c>
      <c r="H13" s="110">
        <v>1911</v>
      </c>
      <c r="I13" s="111">
        <v>431.2</v>
      </c>
      <c r="J13" s="110">
        <v>3</v>
      </c>
      <c r="K13" s="110" t="s">
        <v>327</v>
      </c>
      <c r="L13" s="112" t="s">
        <v>158</v>
      </c>
      <c r="M13" s="113" t="s">
        <v>336</v>
      </c>
      <c r="N13" s="114">
        <v>0</v>
      </c>
      <c r="O13" s="115"/>
    </row>
    <row r="14" spans="1:15" s="116" customFormat="1" ht="27.75" customHeight="1">
      <c r="A14" s="106">
        <v>13</v>
      </c>
      <c r="B14" s="107" t="s">
        <v>364</v>
      </c>
      <c r="C14" s="107" t="s">
        <v>365</v>
      </c>
      <c r="D14" s="108">
        <f t="shared" si="0"/>
        <v>3496511.06</v>
      </c>
      <c r="E14" s="109"/>
      <c r="F14" s="110" t="s">
        <v>366</v>
      </c>
      <c r="G14" s="110">
        <v>2</v>
      </c>
      <c r="H14" s="110">
        <v>1905</v>
      </c>
      <c r="I14" s="111">
        <v>971.13</v>
      </c>
      <c r="J14" s="110">
        <v>3</v>
      </c>
      <c r="K14" s="110" t="s">
        <v>327</v>
      </c>
      <c r="L14" s="117" t="s">
        <v>367</v>
      </c>
      <c r="M14" s="113" t="s">
        <v>336</v>
      </c>
      <c r="N14" s="114">
        <v>583121.06</v>
      </c>
      <c r="O14" s="115"/>
    </row>
    <row r="15" spans="1:15" s="116" customFormat="1" ht="26.25" customHeight="1">
      <c r="A15" s="106">
        <v>14</v>
      </c>
      <c r="B15" s="107" t="s">
        <v>368</v>
      </c>
      <c r="C15" s="107" t="s">
        <v>369</v>
      </c>
      <c r="D15" s="108">
        <f t="shared" si="0"/>
        <v>1429240</v>
      </c>
      <c r="E15" s="109"/>
      <c r="F15" s="110">
        <v>12</v>
      </c>
      <c r="G15" s="110">
        <v>1</v>
      </c>
      <c r="H15" s="110">
        <v>1895</v>
      </c>
      <c r="I15" s="111">
        <v>444.08</v>
      </c>
      <c r="J15" s="110">
        <v>3</v>
      </c>
      <c r="K15" s="110" t="s">
        <v>327</v>
      </c>
      <c r="L15" s="117" t="s">
        <v>332</v>
      </c>
      <c r="M15" s="113" t="s">
        <v>336</v>
      </c>
      <c r="N15" s="114">
        <v>97000</v>
      </c>
      <c r="O15" s="115" t="s">
        <v>329</v>
      </c>
    </row>
    <row r="16" spans="1:15" s="116" customFormat="1" ht="18.75" customHeight="1">
      <c r="A16" s="106">
        <v>15</v>
      </c>
      <c r="B16" s="118" t="s">
        <v>370</v>
      </c>
      <c r="C16" s="118" t="s">
        <v>371</v>
      </c>
      <c r="D16" s="119">
        <f t="shared" si="0"/>
        <v>1576035</v>
      </c>
      <c r="E16" s="102" t="s">
        <v>352</v>
      </c>
      <c r="F16" s="110">
        <v>10</v>
      </c>
      <c r="G16" s="110">
        <v>2</v>
      </c>
      <c r="H16" s="110">
        <v>1911</v>
      </c>
      <c r="I16" s="111">
        <v>497.4</v>
      </c>
      <c r="J16" s="110">
        <v>3</v>
      </c>
      <c r="K16" s="110" t="s">
        <v>327</v>
      </c>
      <c r="L16" s="117" t="s">
        <v>23</v>
      </c>
      <c r="M16" s="113" t="s">
        <v>336</v>
      </c>
      <c r="N16" s="114">
        <v>83835</v>
      </c>
      <c r="O16" s="115" t="s">
        <v>329</v>
      </c>
    </row>
    <row r="17" spans="1:15" s="116" customFormat="1" ht="19.5" customHeight="1">
      <c r="A17" s="106">
        <v>16</v>
      </c>
      <c r="B17" s="107" t="s">
        <v>372</v>
      </c>
      <c r="C17" s="107" t="s">
        <v>373</v>
      </c>
      <c r="D17" s="108">
        <f t="shared" si="0"/>
        <v>1095855.3</v>
      </c>
      <c r="E17" s="109"/>
      <c r="F17" s="110">
        <v>6</v>
      </c>
      <c r="G17" s="110">
        <v>1</v>
      </c>
      <c r="H17" s="110">
        <v>1889</v>
      </c>
      <c r="I17" s="111">
        <v>283.5</v>
      </c>
      <c r="J17" s="110">
        <v>3</v>
      </c>
      <c r="K17" s="110" t="s">
        <v>327</v>
      </c>
      <c r="L17" s="117" t="s">
        <v>332</v>
      </c>
      <c r="M17" s="113" t="s">
        <v>328</v>
      </c>
      <c r="N17" s="114">
        <f>114696.9+130658.4</f>
        <v>245355.3</v>
      </c>
      <c r="O17" s="115"/>
    </row>
    <row r="18" spans="1:15" s="116" customFormat="1" ht="19.5" customHeight="1">
      <c r="A18" s="106">
        <v>17</v>
      </c>
      <c r="B18" s="118" t="s">
        <v>374</v>
      </c>
      <c r="C18" s="118" t="s">
        <v>375</v>
      </c>
      <c r="D18" s="119">
        <f t="shared" si="0"/>
        <v>697200</v>
      </c>
      <c r="E18" s="102" t="s">
        <v>352</v>
      </c>
      <c r="F18" s="110">
        <v>5</v>
      </c>
      <c r="G18" s="110">
        <v>2</v>
      </c>
      <c r="H18" s="110">
        <v>1873</v>
      </c>
      <c r="I18" s="111">
        <v>212.4</v>
      </c>
      <c r="J18" s="110">
        <v>2</v>
      </c>
      <c r="K18" s="110" t="s">
        <v>327</v>
      </c>
      <c r="L18" s="112" t="s">
        <v>376</v>
      </c>
      <c r="M18" s="113" t="s">
        <v>328</v>
      </c>
      <c r="N18" s="114">
        <v>60000</v>
      </c>
      <c r="O18" s="115" t="s">
        <v>329</v>
      </c>
    </row>
    <row r="19" spans="1:15" s="116" customFormat="1" ht="19.5" customHeight="1">
      <c r="A19" s="106">
        <v>18</v>
      </c>
      <c r="B19" s="107" t="s">
        <v>377</v>
      </c>
      <c r="C19" s="107" t="s">
        <v>378</v>
      </c>
      <c r="D19" s="108">
        <f t="shared" si="0"/>
        <v>924600</v>
      </c>
      <c r="E19" s="109"/>
      <c r="F19" s="110">
        <v>8</v>
      </c>
      <c r="G19" s="110">
        <v>2</v>
      </c>
      <c r="H19" s="110">
        <v>1912</v>
      </c>
      <c r="I19" s="111">
        <v>308.2</v>
      </c>
      <c r="J19" s="110">
        <v>3</v>
      </c>
      <c r="K19" s="110" t="s">
        <v>327</v>
      </c>
      <c r="L19" s="112" t="s">
        <v>376</v>
      </c>
      <c r="M19" s="113" t="s">
        <v>328</v>
      </c>
      <c r="N19" s="114">
        <v>0</v>
      </c>
      <c r="O19" s="115"/>
    </row>
    <row r="20" spans="1:15" s="116" customFormat="1" ht="20.25" customHeight="1">
      <c r="A20" s="106">
        <v>19</v>
      </c>
      <c r="B20" s="107" t="s">
        <v>379</v>
      </c>
      <c r="C20" s="107" t="s">
        <v>380</v>
      </c>
      <c r="D20" s="108">
        <f t="shared" si="0"/>
        <v>704200</v>
      </c>
      <c r="E20" s="109"/>
      <c r="F20" s="110">
        <v>5</v>
      </c>
      <c r="G20" s="110">
        <v>2</v>
      </c>
      <c r="H20" s="110">
        <v>1906</v>
      </c>
      <c r="I20" s="111">
        <v>175.4</v>
      </c>
      <c r="J20" s="110">
        <v>2</v>
      </c>
      <c r="K20" s="110" t="s">
        <v>327</v>
      </c>
      <c r="L20" s="112" t="s">
        <v>158</v>
      </c>
      <c r="M20" s="113" t="s">
        <v>328</v>
      </c>
      <c r="N20" s="114">
        <v>178000</v>
      </c>
      <c r="O20" s="115"/>
    </row>
    <row r="21" spans="1:15" s="116" customFormat="1" ht="19.5" customHeight="1">
      <c r="A21" s="106">
        <v>20</v>
      </c>
      <c r="B21" s="107" t="s">
        <v>381</v>
      </c>
      <c r="C21" s="107" t="s">
        <v>382</v>
      </c>
      <c r="D21" s="108">
        <f t="shared" si="0"/>
        <v>1278323.81</v>
      </c>
      <c r="E21" s="109"/>
      <c r="F21" s="110">
        <v>10</v>
      </c>
      <c r="G21" s="110">
        <v>1</v>
      </c>
      <c r="H21" s="110">
        <v>1982</v>
      </c>
      <c r="I21" s="111">
        <v>411.9</v>
      </c>
      <c r="J21" s="110">
        <v>3</v>
      </c>
      <c r="K21" s="110" t="s">
        <v>383</v>
      </c>
      <c r="L21" s="112" t="s">
        <v>332</v>
      </c>
      <c r="M21" s="113" t="s">
        <v>336</v>
      </c>
      <c r="N21" s="114">
        <v>42623.81</v>
      </c>
      <c r="O21" s="115" t="s">
        <v>329</v>
      </c>
    </row>
    <row r="22" spans="1:15" s="116" customFormat="1" ht="19.5" customHeight="1">
      <c r="A22" s="106">
        <v>21</v>
      </c>
      <c r="B22" s="107" t="s">
        <v>384</v>
      </c>
      <c r="C22" s="107" t="s">
        <v>385</v>
      </c>
      <c r="D22" s="108">
        <f t="shared" si="0"/>
        <v>1035295</v>
      </c>
      <c r="E22" s="109"/>
      <c r="F22" s="110">
        <v>6</v>
      </c>
      <c r="G22" s="110">
        <v>2</v>
      </c>
      <c r="H22" s="110">
        <v>1912</v>
      </c>
      <c r="I22" s="111">
        <v>315.61</v>
      </c>
      <c r="J22" s="110"/>
      <c r="K22" s="110" t="s">
        <v>327</v>
      </c>
      <c r="L22" s="117" t="s">
        <v>332</v>
      </c>
      <c r="M22" s="113"/>
      <c r="N22" s="114">
        <v>88465</v>
      </c>
      <c r="O22" s="115" t="s">
        <v>329</v>
      </c>
    </row>
    <row r="23" spans="1:15" s="116" customFormat="1" ht="21.75" customHeight="1">
      <c r="A23" s="106">
        <v>22</v>
      </c>
      <c r="B23" s="107" t="s">
        <v>386</v>
      </c>
      <c r="C23" s="107" t="s">
        <v>387</v>
      </c>
      <c r="D23" s="108">
        <f t="shared" si="0"/>
        <v>1381380</v>
      </c>
      <c r="E23" s="109"/>
      <c r="F23" s="110" t="s">
        <v>388</v>
      </c>
      <c r="G23" s="110">
        <v>1</v>
      </c>
      <c r="H23" s="110">
        <v>1902</v>
      </c>
      <c r="I23" s="111">
        <v>460.46</v>
      </c>
      <c r="J23" s="110">
        <v>2</v>
      </c>
      <c r="K23" s="110" t="s">
        <v>327</v>
      </c>
      <c r="L23" s="117" t="s">
        <v>355</v>
      </c>
      <c r="M23" s="113" t="s">
        <v>328</v>
      </c>
      <c r="N23" s="114">
        <v>0</v>
      </c>
      <c r="O23" s="115"/>
    </row>
    <row r="24" spans="1:15" s="116" customFormat="1" ht="18.75" customHeight="1">
      <c r="A24" s="106">
        <v>23</v>
      </c>
      <c r="B24" s="107" t="s">
        <v>389</v>
      </c>
      <c r="C24" s="107" t="s">
        <v>390</v>
      </c>
      <c r="D24" s="108">
        <f t="shared" si="0"/>
        <v>725540</v>
      </c>
      <c r="E24" s="109"/>
      <c r="F24" s="110" t="s">
        <v>345</v>
      </c>
      <c r="G24" s="110">
        <v>1</v>
      </c>
      <c r="H24" s="110">
        <v>1882</v>
      </c>
      <c r="I24" s="111">
        <v>216</v>
      </c>
      <c r="J24" s="110">
        <v>2</v>
      </c>
      <c r="K24" s="110" t="s">
        <v>327</v>
      </c>
      <c r="L24" s="117" t="s">
        <v>332</v>
      </c>
      <c r="M24" s="113" t="s">
        <v>328</v>
      </c>
      <c r="N24" s="114">
        <f>38740+38800</f>
        <v>77540</v>
      </c>
      <c r="O24" s="115" t="s">
        <v>391</v>
      </c>
    </row>
    <row r="25" spans="1:15" s="116" customFormat="1" ht="19.5" customHeight="1">
      <c r="A25" s="106">
        <v>24</v>
      </c>
      <c r="B25" s="107" t="s">
        <v>392</v>
      </c>
      <c r="C25" s="107" t="s">
        <v>393</v>
      </c>
      <c r="D25" s="108">
        <f t="shared" si="0"/>
        <v>1070460</v>
      </c>
      <c r="E25" s="109"/>
      <c r="F25" s="110" t="s">
        <v>394</v>
      </c>
      <c r="G25" s="110">
        <v>1</v>
      </c>
      <c r="H25" s="110">
        <v>1889</v>
      </c>
      <c r="I25" s="111">
        <v>356.82</v>
      </c>
      <c r="J25" s="110">
        <v>2</v>
      </c>
      <c r="K25" s="110" t="s">
        <v>327</v>
      </c>
      <c r="L25" s="117" t="s">
        <v>158</v>
      </c>
      <c r="M25" s="113" t="s">
        <v>328</v>
      </c>
      <c r="N25" s="114">
        <v>0</v>
      </c>
      <c r="O25" s="115"/>
    </row>
    <row r="26" spans="1:15" s="116" customFormat="1" ht="19.5" customHeight="1">
      <c r="A26" s="106">
        <v>25</v>
      </c>
      <c r="B26" s="107" t="s">
        <v>395</v>
      </c>
      <c r="C26" s="107" t="s">
        <v>396</v>
      </c>
      <c r="D26" s="108">
        <f t="shared" si="0"/>
        <v>1672800</v>
      </c>
      <c r="E26" s="109"/>
      <c r="F26" s="110" t="s">
        <v>397</v>
      </c>
      <c r="G26" s="110">
        <v>1</v>
      </c>
      <c r="H26" s="110">
        <v>1915</v>
      </c>
      <c r="I26" s="111">
        <v>557.6</v>
      </c>
      <c r="J26" s="110">
        <v>3</v>
      </c>
      <c r="K26" s="110" t="s">
        <v>327</v>
      </c>
      <c r="L26" s="117" t="s">
        <v>332</v>
      </c>
      <c r="M26" s="113" t="s">
        <v>328</v>
      </c>
      <c r="N26" s="114">
        <v>0</v>
      </c>
      <c r="O26" s="115"/>
    </row>
    <row r="27" spans="1:15" s="116" customFormat="1" ht="19.5" customHeight="1">
      <c r="A27" s="106">
        <v>26</v>
      </c>
      <c r="B27" s="107" t="s">
        <v>398</v>
      </c>
      <c r="C27" s="107" t="s">
        <v>399</v>
      </c>
      <c r="D27" s="108">
        <f t="shared" si="0"/>
        <v>1159320</v>
      </c>
      <c r="E27" s="109"/>
      <c r="F27" s="110" t="s">
        <v>400</v>
      </c>
      <c r="G27" s="110">
        <v>1</v>
      </c>
      <c r="H27" s="110">
        <v>1907</v>
      </c>
      <c r="I27" s="111">
        <v>386.44</v>
      </c>
      <c r="J27" s="110">
        <v>2</v>
      </c>
      <c r="K27" s="110" t="s">
        <v>327</v>
      </c>
      <c r="L27" s="117" t="s">
        <v>23</v>
      </c>
      <c r="M27" s="113" t="s">
        <v>328</v>
      </c>
      <c r="N27" s="114">
        <v>0</v>
      </c>
      <c r="O27" s="115"/>
    </row>
    <row r="28" spans="1:15" s="116" customFormat="1" ht="19.5" customHeight="1">
      <c r="A28" s="106">
        <v>27</v>
      </c>
      <c r="B28" s="107" t="s">
        <v>401</v>
      </c>
      <c r="C28" s="107" t="s">
        <v>402</v>
      </c>
      <c r="D28" s="108">
        <f t="shared" si="0"/>
        <v>1480260</v>
      </c>
      <c r="E28" s="109"/>
      <c r="F28" s="110">
        <v>5</v>
      </c>
      <c r="G28" s="110">
        <v>1</v>
      </c>
      <c r="H28" s="110">
        <v>1920</v>
      </c>
      <c r="I28" s="111">
        <v>493.42</v>
      </c>
      <c r="J28" s="110">
        <v>3</v>
      </c>
      <c r="K28" s="110" t="s">
        <v>327</v>
      </c>
      <c r="L28" s="112" t="s">
        <v>23</v>
      </c>
      <c r="M28" s="113" t="s">
        <v>328</v>
      </c>
      <c r="N28" s="114">
        <v>0</v>
      </c>
      <c r="O28" s="115"/>
    </row>
    <row r="29" spans="1:15" s="116" customFormat="1" ht="27.75" customHeight="1">
      <c r="A29" s="106">
        <v>28</v>
      </c>
      <c r="B29" s="107" t="s">
        <v>403</v>
      </c>
      <c r="C29" s="107" t="s">
        <v>404</v>
      </c>
      <c r="D29" s="108">
        <f t="shared" si="0"/>
        <v>1463670</v>
      </c>
      <c r="E29" s="109"/>
      <c r="F29" s="110" t="s">
        <v>405</v>
      </c>
      <c r="G29" s="110">
        <v>2</v>
      </c>
      <c r="H29" s="110">
        <v>1912</v>
      </c>
      <c r="I29" s="111">
        <v>487.89</v>
      </c>
      <c r="J29" s="110">
        <v>2</v>
      </c>
      <c r="K29" s="110" t="s">
        <v>327</v>
      </c>
      <c r="L29" s="117" t="s">
        <v>332</v>
      </c>
      <c r="M29" s="113" t="s">
        <v>328</v>
      </c>
      <c r="N29" s="114">
        <v>0</v>
      </c>
      <c r="O29" s="115"/>
    </row>
    <row r="30" spans="1:15" s="116" customFormat="1" ht="19.5" customHeight="1">
      <c r="A30" s="106">
        <v>29</v>
      </c>
      <c r="B30" s="107" t="s">
        <v>406</v>
      </c>
      <c r="C30" s="107" t="s">
        <v>407</v>
      </c>
      <c r="D30" s="108">
        <f t="shared" si="0"/>
        <v>1505250</v>
      </c>
      <c r="E30" s="109"/>
      <c r="F30" s="110" t="s">
        <v>408</v>
      </c>
      <c r="G30" s="110">
        <v>1</v>
      </c>
      <c r="H30" s="110">
        <v>1887</v>
      </c>
      <c r="I30" s="111">
        <v>501.75</v>
      </c>
      <c r="J30" s="110">
        <v>2</v>
      </c>
      <c r="K30" s="110" t="s">
        <v>327</v>
      </c>
      <c r="L30" s="112" t="s">
        <v>409</v>
      </c>
      <c r="M30" s="113" t="s">
        <v>328</v>
      </c>
      <c r="N30" s="114">
        <v>0</v>
      </c>
      <c r="O30" s="115"/>
    </row>
    <row r="31" spans="1:15" s="116" customFormat="1" ht="19.5" customHeight="1">
      <c r="A31" s="106">
        <v>30</v>
      </c>
      <c r="B31" s="107" t="s">
        <v>410</v>
      </c>
      <c r="C31" s="107" t="s">
        <v>411</v>
      </c>
      <c r="D31" s="108">
        <f t="shared" si="0"/>
        <v>3120390.69</v>
      </c>
      <c r="E31" s="109"/>
      <c r="F31" s="110" t="s">
        <v>412</v>
      </c>
      <c r="G31" s="110">
        <v>1</v>
      </c>
      <c r="H31" s="110">
        <v>1900</v>
      </c>
      <c r="I31" s="111">
        <v>870.94</v>
      </c>
      <c r="J31" s="110">
        <v>3</v>
      </c>
      <c r="K31" s="110" t="s">
        <v>327</v>
      </c>
      <c r="L31" s="112" t="s">
        <v>409</v>
      </c>
      <c r="M31" s="113" t="s">
        <v>328</v>
      </c>
      <c r="N31" s="114">
        <v>507570.69</v>
      </c>
      <c r="O31" s="115"/>
    </row>
    <row r="32" spans="1:15" s="116" customFormat="1" ht="19.5" customHeight="1">
      <c r="A32" s="106">
        <v>31</v>
      </c>
      <c r="B32" s="107" t="s">
        <v>413</v>
      </c>
      <c r="C32" s="107" t="s">
        <v>414</v>
      </c>
      <c r="D32" s="108">
        <f t="shared" si="0"/>
        <v>913608.15</v>
      </c>
      <c r="E32" s="109"/>
      <c r="F32" s="110">
        <v>5</v>
      </c>
      <c r="G32" s="110">
        <v>2</v>
      </c>
      <c r="H32" s="110">
        <v>1900</v>
      </c>
      <c r="I32" s="111">
        <v>286.08</v>
      </c>
      <c r="J32" s="110">
        <v>2</v>
      </c>
      <c r="K32" s="110" t="s">
        <v>327</v>
      </c>
      <c r="L32" s="112" t="s">
        <v>332</v>
      </c>
      <c r="M32" s="113" t="s">
        <v>336</v>
      </c>
      <c r="N32" s="114">
        <v>55368.15</v>
      </c>
      <c r="O32" s="115" t="s">
        <v>329</v>
      </c>
    </row>
    <row r="33" spans="1:15" s="116" customFormat="1" ht="19.5" customHeight="1">
      <c r="A33" s="106">
        <v>32</v>
      </c>
      <c r="B33" s="107" t="s">
        <v>415</v>
      </c>
      <c r="C33" s="107" t="s">
        <v>416</v>
      </c>
      <c r="D33" s="108">
        <f t="shared" si="0"/>
        <v>599370</v>
      </c>
      <c r="E33" s="109"/>
      <c r="F33" s="110">
        <v>5</v>
      </c>
      <c r="G33" s="110">
        <v>1</v>
      </c>
      <c r="H33" s="110">
        <v>1900</v>
      </c>
      <c r="I33" s="111">
        <v>199.79</v>
      </c>
      <c r="J33" s="110">
        <v>2</v>
      </c>
      <c r="K33" s="110" t="s">
        <v>327</v>
      </c>
      <c r="L33" s="117" t="s">
        <v>23</v>
      </c>
      <c r="M33" s="113" t="s">
        <v>328</v>
      </c>
      <c r="N33" s="114">
        <v>0</v>
      </c>
      <c r="O33" s="115"/>
    </row>
    <row r="34" spans="1:15" s="116" customFormat="1" ht="19.5" customHeight="1">
      <c r="A34" s="106">
        <v>33</v>
      </c>
      <c r="B34" s="107" t="s">
        <v>417</v>
      </c>
      <c r="C34" s="107" t="s">
        <v>418</v>
      </c>
      <c r="D34" s="108">
        <f t="shared" si="0"/>
        <v>829601</v>
      </c>
      <c r="E34" s="109"/>
      <c r="F34" s="110">
        <v>4</v>
      </c>
      <c r="G34" s="110">
        <v>2</v>
      </c>
      <c r="H34" s="110">
        <v>1882</v>
      </c>
      <c r="I34" s="111">
        <v>250.57</v>
      </c>
      <c r="J34" s="110">
        <v>2</v>
      </c>
      <c r="K34" s="110" t="s">
        <v>327</v>
      </c>
      <c r="L34" s="117" t="s">
        <v>23</v>
      </c>
      <c r="M34" s="113" t="s">
        <v>328</v>
      </c>
      <c r="N34" s="114">
        <v>77891</v>
      </c>
      <c r="O34" s="115" t="s">
        <v>329</v>
      </c>
    </row>
    <row r="35" spans="1:15" s="116" customFormat="1" ht="19.5" customHeight="1">
      <c r="A35" s="106">
        <v>34</v>
      </c>
      <c r="B35" s="107" t="s">
        <v>419</v>
      </c>
      <c r="C35" s="107" t="s">
        <v>420</v>
      </c>
      <c r="D35" s="108">
        <f t="shared" si="0"/>
        <v>795397.08</v>
      </c>
      <c r="E35" s="109"/>
      <c r="F35" s="110">
        <v>6</v>
      </c>
      <c r="G35" s="110">
        <v>2</v>
      </c>
      <c r="H35" s="110">
        <v>1907</v>
      </c>
      <c r="I35" s="111">
        <v>233.95</v>
      </c>
      <c r="J35" s="110">
        <v>2</v>
      </c>
      <c r="K35" s="110" t="s">
        <v>327</v>
      </c>
      <c r="L35" s="117" t="s">
        <v>23</v>
      </c>
      <c r="M35" s="113" t="s">
        <v>328</v>
      </c>
      <c r="N35" s="114">
        <v>93547.08</v>
      </c>
      <c r="O35" s="115" t="s">
        <v>342</v>
      </c>
    </row>
    <row r="36" spans="1:15" s="116" customFormat="1" ht="19.5" customHeight="1">
      <c r="A36" s="106">
        <v>35</v>
      </c>
      <c r="B36" s="118" t="s">
        <v>421</v>
      </c>
      <c r="C36" s="118" t="s">
        <v>422</v>
      </c>
      <c r="D36" s="119">
        <f t="shared" si="0"/>
        <v>2709480</v>
      </c>
      <c r="E36" s="102" t="s">
        <v>423</v>
      </c>
      <c r="F36" s="110" t="s">
        <v>424</v>
      </c>
      <c r="G36" s="110">
        <v>1</v>
      </c>
      <c r="H36" s="110">
        <v>1914</v>
      </c>
      <c r="I36" s="111">
        <v>903.16</v>
      </c>
      <c r="J36" s="110">
        <v>3</v>
      </c>
      <c r="K36" s="110" t="s">
        <v>327</v>
      </c>
      <c r="L36" s="112" t="s">
        <v>23</v>
      </c>
      <c r="M36" s="113" t="s">
        <v>328</v>
      </c>
      <c r="N36" s="114">
        <v>0</v>
      </c>
      <c r="O36" s="115"/>
    </row>
    <row r="37" spans="1:15" s="116" customFormat="1" ht="19.5" customHeight="1">
      <c r="A37" s="106">
        <v>36</v>
      </c>
      <c r="B37" s="107" t="s">
        <v>425</v>
      </c>
      <c r="C37" s="107" t="s">
        <v>426</v>
      </c>
      <c r="D37" s="108">
        <f t="shared" si="0"/>
        <v>1634800</v>
      </c>
      <c r="E37" s="109"/>
      <c r="F37" s="110">
        <v>8</v>
      </c>
      <c r="G37" s="110">
        <v>1</v>
      </c>
      <c r="H37" s="110">
        <v>1902</v>
      </c>
      <c r="I37" s="111">
        <v>508.1</v>
      </c>
      <c r="J37" s="110">
        <v>3</v>
      </c>
      <c r="K37" s="110" t="s">
        <v>327</v>
      </c>
      <c r="L37" s="112" t="s">
        <v>23</v>
      </c>
      <c r="M37" s="113" t="s">
        <v>328</v>
      </c>
      <c r="N37" s="114">
        <v>110500</v>
      </c>
      <c r="O37" s="115" t="s">
        <v>329</v>
      </c>
    </row>
    <row r="38" spans="1:15" s="116" customFormat="1" ht="19.5" customHeight="1">
      <c r="A38" s="106">
        <v>37</v>
      </c>
      <c r="B38" s="118" t="s">
        <v>427</v>
      </c>
      <c r="C38" s="118" t="s">
        <v>428</v>
      </c>
      <c r="D38" s="119">
        <f t="shared" si="0"/>
        <v>1329178.68</v>
      </c>
      <c r="E38" s="102" t="s">
        <v>352</v>
      </c>
      <c r="F38" s="110" t="s">
        <v>429</v>
      </c>
      <c r="G38" s="110">
        <v>1</v>
      </c>
      <c r="H38" s="110">
        <v>1887</v>
      </c>
      <c r="I38" s="111">
        <v>403.5</v>
      </c>
      <c r="J38" s="110">
        <v>2</v>
      </c>
      <c r="K38" s="110" t="s">
        <v>327</v>
      </c>
      <c r="L38" s="117" t="s">
        <v>332</v>
      </c>
      <c r="M38" s="113" t="s">
        <v>328</v>
      </c>
      <c r="N38" s="114">
        <v>118678.68</v>
      </c>
      <c r="O38" s="115" t="s">
        <v>391</v>
      </c>
    </row>
    <row r="39" spans="1:15" s="116" customFormat="1" ht="19.5" customHeight="1">
      <c r="A39" s="106">
        <v>38</v>
      </c>
      <c r="B39" s="118" t="s">
        <v>430</v>
      </c>
      <c r="C39" s="118" t="s">
        <v>431</v>
      </c>
      <c r="D39" s="119">
        <f t="shared" si="0"/>
        <v>1222099</v>
      </c>
      <c r="E39" s="102" t="s">
        <v>352</v>
      </c>
      <c r="F39" s="110">
        <v>8</v>
      </c>
      <c r="G39" s="110">
        <v>1</v>
      </c>
      <c r="H39" s="110">
        <v>1910</v>
      </c>
      <c r="I39" s="111">
        <v>377.45</v>
      </c>
      <c r="J39" s="110">
        <v>2</v>
      </c>
      <c r="K39" s="110" t="s">
        <v>327</v>
      </c>
      <c r="L39" s="112" t="s">
        <v>332</v>
      </c>
      <c r="M39" s="113" t="s">
        <v>328</v>
      </c>
      <c r="N39" s="114">
        <v>89749</v>
      </c>
      <c r="O39" s="115" t="s">
        <v>329</v>
      </c>
    </row>
    <row r="40" spans="1:15" s="116" customFormat="1" ht="18.75" customHeight="1">
      <c r="A40" s="106">
        <v>39</v>
      </c>
      <c r="B40" s="107" t="s">
        <v>432</v>
      </c>
      <c r="C40" s="107" t="s">
        <v>433</v>
      </c>
      <c r="D40" s="108">
        <f t="shared" si="0"/>
        <v>288000</v>
      </c>
      <c r="E40" s="109"/>
      <c r="F40" s="110">
        <v>2</v>
      </c>
      <c r="G40" s="110">
        <v>1</v>
      </c>
      <c r="H40" s="110">
        <v>1937</v>
      </c>
      <c r="I40" s="111">
        <v>96</v>
      </c>
      <c r="J40" s="110">
        <v>2</v>
      </c>
      <c r="K40" s="110" t="s">
        <v>327</v>
      </c>
      <c r="L40" s="112" t="s">
        <v>409</v>
      </c>
      <c r="M40" s="113" t="s">
        <v>328</v>
      </c>
      <c r="N40" s="114">
        <v>0</v>
      </c>
      <c r="O40" s="115"/>
    </row>
    <row r="41" spans="1:15" s="116" customFormat="1" ht="19.5" customHeight="1">
      <c r="A41" s="106">
        <v>40</v>
      </c>
      <c r="B41" s="107" t="s">
        <v>434</v>
      </c>
      <c r="C41" s="107" t="s">
        <v>435</v>
      </c>
      <c r="D41" s="108">
        <f t="shared" si="0"/>
        <v>796500</v>
      </c>
      <c r="E41" s="109"/>
      <c r="F41" s="110">
        <v>5</v>
      </c>
      <c r="G41" s="110">
        <v>1</v>
      </c>
      <c r="H41" s="110">
        <v>1913</v>
      </c>
      <c r="I41" s="111">
        <v>265.5</v>
      </c>
      <c r="J41" s="110">
        <v>3</v>
      </c>
      <c r="K41" s="110" t="s">
        <v>327</v>
      </c>
      <c r="L41" s="112" t="s">
        <v>23</v>
      </c>
      <c r="M41" s="113" t="s">
        <v>328</v>
      </c>
      <c r="N41" s="114">
        <v>0</v>
      </c>
      <c r="O41" s="115"/>
    </row>
    <row r="42" spans="1:15" s="116" customFormat="1" ht="19.5" customHeight="1">
      <c r="A42" s="106">
        <v>41</v>
      </c>
      <c r="B42" s="107" t="s">
        <v>436</v>
      </c>
      <c r="C42" s="107" t="s">
        <v>437</v>
      </c>
      <c r="D42" s="108">
        <f t="shared" si="0"/>
        <v>1412818.68</v>
      </c>
      <c r="E42" s="109"/>
      <c r="F42" s="110">
        <v>11</v>
      </c>
      <c r="G42" s="110">
        <v>1</v>
      </c>
      <c r="H42" s="110">
        <v>1873</v>
      </c>
      <c r="I42" s="111">
        <v>420.05</v>
      </c>
      <c r="J42" s="110">
        <v>3</v>
      </c>
      <c r="K42" s="110" t="s">
        <v>327</v>
      </c>
      <c r="L42" s="117" t="s">
        <v>23</v>
      </c>
      <c r="M42" s="113" t="s">
        <v>328</v>
      </c>
      <c r="N42" s="114">
        <v>152668.68</v>
      </c>
      <c r="O42" s="115" t="s">
        <v>329</v>
      </c>
    </row>
    <row r="43" spans="1:15" s="116" customFormat="1" ht="19.5" customHeight="1">
      <c r="A43" s="106">
        <v>42</v>
      </c>
      <c r="B43" s="107" t="s">
        <v>438</v>
      </c>
      <c r="C43" s="107" t="s">
        <v>439</v>
      </c>
      <c r="D43" s="108">
        <f t="shared" si="0"/>
        <v>1347130</v>
      </c>
      <c r="E43" s="109"/>
      <c r="F43" s="110">
        <v>7</v>
      </c>
      <c r="G43" s="110">
        <v>2</v>
      </c>
      <c r="H43" s="110">
        <v>1912</v>
      </c>
      <c r="I43" s="111">
        <v>425.71</v>
      </c>
      <c r="J43" s="110">
        <v>2</v>
      </c>
      <c r="K43" s="110" t="s">
        <v>327</v>
      </c>
      <c r="L43" s="117" t="s">
        <v>332</v>
      </c>
      <c r="M43" s="113" t="s">
        <v>328</v>
      </c>
      <c r="N43" s="114">
        <v>70000</v>
      </c>
      <c r="O43" s="115" t="s">
        <v>329</v>
      </c>
    </row>
    <row r="44" spans="1:15" s="116" customFormat="1" ht="19.5" customHeight="1">
      <c r="A44" s="106">
        <v>43</v>
      </c>
      <c r="B44" s="107" t="s">
        <v>440</v>
      </c>
      <c r="C44" s="107" t="s">
        <v>441</v>
      </c>
      <c r="D44" s="108">
        <f t="shared" si="0"/>
        <v>1156852.64</v>
      </c>
      <c r="E44" s="109"/>
      <c r="F44" s="110">
        <v>8</v>
      </c>
      <c r="G44" s="110">
        <v>2</v>
      </c>
      <c r="H44" s="110">
        <v>1892</v>
      </c>
      <c r="I44" s="111">
        <v>347.28</v>
      </c>
      <c r="J44" s="110">
        <v>2</v>
      </c>
      <c r="K44" s="110" t="s">
        <v>327</v>
      </c>
      <c r="L44" s="117" t="s">
        <v>442</v>
      </c>
      <c r="M44" s="113" t="s">
        <v>328</v>
      </c>
      <c r="N44" s="114">
        <v>115012.64</v>
      </c>
      <c r="O44" s="115" t="s">
        <v>329</v>
      </c>
    </row>
    <row r="45" spans="1:15" s="116" customFormat="1" ht="19.5" customHeight="1">
      <c r="A45" s="106">
        <v>44</v>
      </c>
      <c r="B45" s="107" t="s">
        <v>443</v>
      </c>
      <c r="C45" s="107" t="s">
        <v>444</v>
      </c>
      <c r="D45" s="108">
        <f t="shared" si="0"/>
        <v>680100</v>
      </c>
      <c r="E45" s="109"/>
      <c r="F45" s="110">
        <v>4</v>
      </c>
      <c r="G45" s="110">
        <v>1</v>
      </c>
      <c r="H45" s="110">
        <v>1909</v>
      </c>
      <c r="I45" s="111">
        <v>226.7</v>
      </c>
      <c r="J45" s="110">
        <v>3</v>
      </c>
      <c r="K45" s="110" t="s">
        <v>327</v>
      </c>
      <c r="L45" s="117" t="s">
        <v>332</v>
      </c>
      <c r="M45" s="113" t="s">
        <v>328</v>
      </c>
      <c r="N45" s="114">
        <v>0</v>
      </c>
      <c r="O45" s="115"/>
    </row>
    <row r="46" spans="1:15" s="116" customFormat="1" ht="19.5" customHeight="1">
      <c r="A46" s="106">
        <v>45</v>
      </c>
      <c r="B46" s="107" t="s">
        <v>445</v>
      </c>
      <c r="C46" s="107" t="s">
        <v>446</v>
      </c>
      <c r="D46" s="108">
        <f t="shared" si="0"/>
        <v>1127130</v>
      </c>
      <c r="E46" s="109"/>
      <c r="F46" s="110">
        <v>10</v>
      </c>
      <c r="G46" s="110">
        <v>2</v>
      </c>
      <c r="H46" s="110">
        <v>1909</v>
      </c>
      <c r="I46" s="111">
        <v>375.71</v>
      </c>
      <c r="J46" s="110">
        <v>3</v>
      </c>
      <c r="K46" s="110" t="s">
        <v>327</v>
      </c>
      <c r="L46" s="112" t="s">
        <v>158</v>
      </c>
      <c r="M46" s="113" t="s">
        <v>447</v>
      </c>
      <c r="N46" s="114">
        <v>0</v>
      </c>
      <c r="O46" s="115"/>
    </row>
    <row r="47" spans="1:15" s="116" customFormat="1" ht="19.5" customHeight="1">
      <c r="A47" s="106">
        <v>46</v>
      </c>
      <c r="B47" s="107" t="s">
        <v>448</v>
      </c>
      <c r="C47" s="107" t="s">
        <v>449</v>
      </c>
      <c r="D47" s="108">
        <f t="shared" si="0"/>
        <v>1779200</v>
      </c>
      <c r="E47" s="109"/>
      <c r="F47" s="110">
        <v>10</v>
      </c>
      <c r="G47" s="110">
        <v>2</v>
      </c>
      <c r="H47" s="110">
        <v>1896</v>
      </c>
      <c r="I47" s="111">
        <v>525.4</v>
      </c>
      <c r="J47" s="110">
        <v>3</v>
      </c>
      <c r="K47" s="110" t="s">
        <v>327</v>
      </c>
      <c r="L47" s="117" t="s">
        <v>23</v>
      </c>
      <c r="M47" s="113" t="s">
        <v>328</v>
      </c>
      <c r="N47" s="114">
        <f>98000+105000</f>
        <v>203000</v>
      </c>
      <c r="O47" s="115" t="s">
        <v>391</v>
      </c>
    </row>
    <row r="48" spans="1:15" s="116" customFormat="1" ht="19.5" customHeight="1">
      <c r="A48" s="106">
        <v>47</v>
      </c>
      <c r="B48" s="107" t="s">
        <v>450</v>
      </c>
      <c r="C48" s="107" t="s">
        <v>451</v>
      </c>
      <c r="D48" s="108">
        <f t="shared" si="0"/>
        <v>1204330</v>
      </c>
      <c r="E48" s="109"/>
      <c r="F48" s="110">
        <v>8</v>
      </c>
      <c r="G48" s="110">
        <v>1</v>
      </c>
      <c r="H48" s="110">
        <v>1889</v>
      </c>
      <c r="I48" s="111">
        <v>351.81</v>
      </c>
      <c r="J48" s="110">
        <v>2</v>
      </c>
      <c r="K48" s="110" t="s">
        <v>327</v>
      </c>
      <c r="L48" s="117" t="s">
        <v>23</v>
      </c>
      <c r="M48" s="113" t="s">
        <v>328</v>
      </c>
      <c r="N48" s="114">
        <f>78900+70000</f>
        <v>148900</v>
      </c>
      <c r="O48" s="115" t="s">
        <v>391</v>
      </c>
    </row>
    <row r="49" spans="1:15" s="116" customFormat="1" ht="19.5" customHeight="1">
      <c r="A49" s="106">
        <v>48</v>
      </c>
      <c r="B49" s="107" t="s">
        <v>452</v>
      </c>
      <c r="C49" s="107" t="s">
        <v>453</v>
      </c>
      <c r="D49" s="108">
        <f t="shared" si="0"/>
        <v>961769.9999999999</v>
      </c>
      <c r="E49" s="109"/>
      <c r="F49" s="110" t="s">
        <v>429</v>
      </c>
      <c r="G49" s="110">
        <v>2</v>
      </c>
      <c r="H49" s="110">
        <v>1899</v>
      </c>
      <c r="I49" s="111">
        <v>320.59</v>
      </c>
      <c r="J49" s="110">
        <v>2</v>
      </c>
      <c r="K49" s="110" t="s">
        <v>327</v>
      </c>
      <c r="L49" s="112" t="s">
        <v>158</v>
      </c>
      <c r="M49" s="113" t="s">
        <v>328</v>
      </c>
      <c r="N49" s="114">
        <v>0</v>
      </c>
      <c r="O49" s="115"/>
    </row>
    <row r="50" spans="1:15" s="116" customFormat="1" ht="19.5" customHeight="1">
      <c r="A50" s="106">
        <v>49</v>
      </c>
      <c r="B50" s="107" t="s">
        <v>454</v>
      </c>
      <c r="C50" s="107" t="s">
        <v>455</v>
      </c>
      <c r="D50" s="108">
        <f t="shared" si="0"/>
        <v>720000</v>
      </c>
      <c r="E50" s="109"/>
      <c r="F50" s="110">
        <v>6</v>
      </c>
      <c r="G50" s="110">
        <v>1</v>
      </c>
      <c r="H50" s="110">
        <v>1906</v>
      </c>
      <c r="I50" s="111">
        <v>240</v>
      </c>
      <c r="J50" s="110">
        <v>2</v>
      </c>
      <c r="K50" s="110" t="s">
        <v>327</v>
      </c>
      <c r="L50" s="112" t="s">
        <v>332</v>
      </c>
      <c r="M50" s="113" t="s">
        <v>328</v>
      </c>
      <c r="N50" s="114">
        <v>0</v>
      </c>
      <c r="O50" s="115"/>
    </row>
    <row r="51" spans="1:15" s="116" customFormat="1" ht="19.5" customHeight="1">
      <c r="A51" s="106">
        <v>50</v>
      </c>
      <c r="B51" s="120" t="s">
        <v>533</v>
      </c>
      <c r="C51" s="107" t="s">
        <v>456</v>
      </c>
      <c r="D51" s="108">
        <f t="shared" si="0"/>
        <v>1190286.9</v>
      </c>
      <c r="E51" s="109"/>
      <c r="F51" s="110" t="s">
        <v>457</v>
      </c>
      <c r="G51" s="110">
        <v>1</v>
      </c>
      <c r="H51" s="110">
        <v>1904</v>
      </c>
      <c r="I51" s="111">
        <v>368.9</v>
      </c>
      <c r="J51" s="110">
        <v>3</v>
      </c>
      <c r="K51" s="110" t="s">
        <v>327</v>
      </c>
      <c r="L51" s="117" t="s">
        <v>23</v>
      </c>
      <c r="M51" s="113" t="s">
        <v>328</v>
      </c>
      <c r="N51" s="114">
        <v>83586.9</v>
      </c>
      <c r="O51" s="115" t="s">
        <v>329</v>
      </c>
    </row>
    <row r="52" spans="1:15" s="116" customFormat="1" ht="34.5" customHeight="1">
      <c r="A52" s="106">
        <v>51</v>
      </c>
      <c r="B52" s="107" t="s">
        <v>458</v>
      </c>
      <c r="C52" s="107" t="s">
        <v>459</v>
      </c>
      <c r="D52" s="108">
        <f t="shared" si="0"/>
        <v>1099079</v>
      </c>
      <c r="E52" s="109"/>
      <c r="F52" s="110">
        <v>7</v>
      </c>
      <c r="G52" s="110">
        <v>2</v>
      </c>
      <c r="H52" s="110">
        <v>1907</v>
      </c>
      <c r="I52" s="111">
        <v>362.8</v>
      </c>
      <c r="J52" s="110">
        <v>2</v>
      </c>
      <c r="K52" s="110" t="s">
        <v>327</v>
      </c>
      <c r="L52" s="117" t="s">
        <v>355</v>
      </c>
      <c r="M52" s="113" t="s">
        <v>328</v>
      </c>
      <c r="N52" s="114">
        <v>10679</v>
      </c>
      <c r="O52" s="115" t="s">
        <v>460</v>
      </c>
    </row>
    <row r="53" spans="1:15" s="116" customFormat="1" ht="19.5" customHeight="1">
      <c r="A53" s="106">
        <v>52</v>
      </c>
      <c r="B53" s="107" t="s">
        <v>461</v>
      </c>
      <c r="C53" s="107" t="s">
        <v>462</v>
      </c>
      <c r="D53" s="108">
        <f t="shared" si="0"/>
        <v>421200</v>
      </c>
      <c r="E53" s="109"/>
      <c r="F53" s="110" t="s">
        <v>345</v>
      </c>
      <c r="G53" s="110">
        <v>1</v>
      </c>
      <c r="H53" s="110">
        <v>1908</v>
      </c>
      <c r="I53" s="111">
        <v>140.4</v>
      </c>
      <c r="J53" s="110">
        <v>2</v>
      </c>
      <c r="K53" s="110" t="s">
        <v>327</v>
      </c>
      <c r="L53" s="112" t="s">
        <v>409</v>
      </c>
      <c r="M53" s="113" t="s">
        <v>328</v>
      </c>
      <c r="N53" s="114">
        <v>0</v>
      </c>
      <c r="O53" s="115"/>
    </row>
    <row r="54" spans="1:15" s="116" customFormat="1" ht="19.5" customHeight="1">
      <c r="A54" s="106">
        <v>53</v>
      </c>
      <c r="B54" s="107" t="s">
        <v>463</v>
      </c>
      <c r="C54" s="107" t="s">
        <v>464</v>
      </c>
      <c r="D54" s="108">
        <f t="shared" si="0"/>
        <v>556540</v>
      </c>
      <c r="E54" s="109"/>
      <c r="F54" s="110">
        <v>4</v>
      </c>
      <c r="G54" s="110">
        <v>1</v>
      </c>
      <c r="H54" s="110">
        <v>1887</v>
      </c>
      <c r="I54" s="111">
        <v>181.82</v>
      </c>
      <c r="J54" s="110">
        <v>2</v>
      </c>
      <c r="K54" s="110" t="s">
        <v>327</v>
      </c>
      <c r="L54" s="112" t="s">
        <v>332</v>
      </c>
      <c r="M54" s="113" t="s">
        <v>328</v>
      </c>
      <c r="N54" s="114">
        <v>11080</v>
      </c>
      <c r="O54" s="115" t="s">
        <v>465</v>
      </c>
    </row>
    <row r="55" spans="1:15" s="116" customFormat="1" ht="19.5" customHeight="1">
      <c r="A55" s="106">
        <v>54</v>
      </c>
      <c r="B55" s="107" t="s">
        <v>466</v>
      </c>
      <c r="C55" s="107" t="s">
        <v>467</v>
      </c>
      <c r="D55" s="108">
        <f t="shared" si="0"/>
        <v>1288200</v>
      </c>
      <c r="E55" s="109"/>
      <c r="F55" s="110">
        <v>6</v>
      </c>
      <c r="G55" s="110">
        <v>1</v>
      </c>
      <c r="H55" s="110">
        <v>1882</v>
      </c>
      <c r="I55" s="111">
        <v>429.4</v>
      </c>
      <c r="J55" s="110">
        <v>2</v>
      </c>
      <c r="K55" s="110" t="s">
        <v>327</v>
      </c>
      <c r="L55" s="117" t="s">
        <v>23</v>
      </c>
      <c r="M55" s="113" t="s">
        <v>328</v>
      </c>
      <c r="N55" s="114">
        <v>0</v>
      </c>
      <c r="O55" s="115"/>
    </row>
    <row r="56" spans="1:15" s="116" customFormat="1" ht="19.5" customHeight="1">
      <c r="A56" s="106">
        <v>55</v>
      </c>
      <c r="B56" s="107" t="s">
        <v>468</v>
      </c>
      <c r="C56" s="107" t="s">
        <v>469</v>
      </c>
      <c r="D56" s="108">
        <f t="shared" si="0"/>
        <v>868820</v>
      </c>
      <c r="E56" s="109"/>
      <c r="F56" s="110">
        <v>6</v>
      </c>
      <c r="G56" s="110">
        <v>1</v>
      </c>
      <c r="H56" s="110">
        <v>1928</v>
      </c>
      <c r="I56" s="111">
        <v>269.94</v>
      </c>
      <c r="J56" s="110">
        <v>3</v>
      </c>
      <c r="K56" s="110" t="s">
        <v>327</v>
      </c>
      <c r="L56" s="112" t="s">
        <v>23</v>
      </c>
      <c r="M56" s="113" t="s">
        <v>328</v>
      </c>
      <c r="N56" s="114">
        <v>59000</v>
      </c>
      <c r="O56" s="115" t="s">
        <v>329</v>
      </c>
    </row>
    <row r="57" spans="1:15" s="116" customFormat="1" ht="19.5" customHeight="1">
      <c r="A57" s="106">
        <v>56</v>
      </c>
      <c r="B57" s="107" t="s">
        <v>470</v>
      </c>
      <c r="C57" s="107" t="s">
        <v>471</v>
      </c>
      <c r="D57" s="108">
        <f t="shared" si="0"/>
        <v>1112160</v>
      </c>
      <c r="E57" s="109"/>
      <c r="F57" s="110">
        <v>8</v>
      </c>
      <c r="G57" s="110">
        <v>1</v>
      </c>
      <c r="H57" s="110">
        <v>1911</v>
      </c>
      <c r="I57" s="111">
        <v>335.82</v>
      </c>
      <c r="J57" s="110">
        <v>2</v>
      </c>
      <c r="K57" s="110" t="s">
        <v>327</v>
      </c>
      <c r="L57" s="117" t="s">
        <v>23</v>
      </c>
      <c r="M57" s="113" t="s">
        <v>328</v>
      </c>
      <c r="N57" s="114">
        <v>104700</v>
      </c>
      <c r="O57" s="115" t="s">
        <v>329</v>
      </c>
    </row>
    <row r="58" spans="1:15" s="116" customFormat="1" ht="18.75" customHeight="1">
      <c r="A58" s="106">
        <v>57</v>
      </c>
      <c r="B58" s="107" t="s">
        <v>472</v>
      </c>
      <c r="C58" s="107" t="s">
        <v>473</v>
      </c>
      <c r="D58" s="108">
        <f t="shared" si="0"/>
        <v>591000</v>
      </c>
      <c r="E58" s="109"/>
      <c r="F58" s="110">
        <v>4</v>
      </c>
      <c r="G58" s="110">
        <v>1</v>
      </c>
      <c r="H58" s="110">
        <v>1908</v>
      </c>
      <c r="I58" s="111">
        <v>197</v>
      </c>
      <c r="J58" s="110">
        <v>3</v>
      </c>
      <c r="K58" s="110" t="s">
        <v>327</v>
      </c>
      <c r="L58" s="117" t="s">
        <v>23</v>
      </c>
      <c r="M58" s="113" t="s">
        <v>328</v>
      </c>
      <c r="N58" s="114">
        <v>0</v>
      </c>
      <c r="O58" s="115"/>
    </row>
    <row r="59" spans="1:15" s="116" customFormat="1" ht="19.5" customHeight="1">
      <c r="A59" s="106">
        <v>58</v>
      </c>
      <c r="B59" s="107" t="s">
        <v>474</v>
      </c>
      <c r="C59" s="107" t="s">
        <v>475</v>
      </c>
      <c r="D59" s="108">
        <f t="shared" si="0"/>
        <v>586080</v>
      </c>
      <c r="E59" s="109"/>
      <c r="F59" s="110">
        <v>5</v>
      </c>
      <c r="G59" s="110">
        <v>1</v>
      </c>
      <c r="H59" s="110">
        <v>1913</v>
      </c>
      <c r="I59" s="111">
        <v>195.36</v>
      </c>
      <c r="J59" s="110">
        <v>2</v>
      </c>
      <c r="K59" s="110" t="s">
        <v>327</v>
      </c>
      <c r="L59" s="112" t="s">
        <v>23</v>
      </c>
      <c r="M59" s="113" t="s">
        <v>328</v>
      </c>
      <c r="N59" s="114">
        <v>0</v>
      </c>
      <c r="O59" s="115"/>
    </row>
    <row r="60" spans="1:15" s="116" customFormat="1" ht="19.5" customHeight="1">
      <c r="A60" s="106">
        <v>59</v>
      </c>
      <c r="B60" s="107" t="s">
        <v>476</v>
      </c>
      <c r="C60" s="107" t="s">
        <v>477</v>
      </c>
      <c r="D60" s="108">
        <f t="shared" si="0"/>
        <v>854600.0000000001</v>
      </c>
      <c r="E60" s="109"/>
      <c r="F60" s="110">
        <v>5</v>
      </c>
      <c r="G60" s="110">
        <v>1</v>
      </c>
      <c r="H60" s="110">
        <v>1903</v>
      </c>
      <c r="I60" s="111">
        <v>267.6</v>
      </c>
      <c r="J60" s="110">
        <v>2</v>
      </c>
      <c r="K60" s="110" t="s">
        <v>327</v>
      </c>
      <c r="L60" s="117" t="s">
        <v>332</v>
      </c>
      <c r="M60" s="113" t="s">
        <v>328</v>
      </c>
      <c r="N60" s="114">
        <v>51800</v>
      </c>
      <c r="O60" s="115" t="s">
        <v>329</v>
      </c>
    </row>
    <row r="61" spans="1:15" s="121" customFormat="1" ht="40.5" customHeight="1">
      <c r="A61" s="106">
        <v>60</v>
      </c>
      <c r="B61" s="107" t="s">
        <v>478</v>
      </c>
      <c r="C61" s="107" t="s">
        <v>479</v>
      </c>
      <c r="D61" s="108">
        <f t="shared" si="0"/>
        <v>1483510</v>
      </c>
      <c r="E61" s="109"/>
      <c r="F61" s="110">
        <v>8</v>
      </c>
      <c r="G61" s="110">
        <v>1</v>
      </c>
      <c r="H61" s="110">
        <v>1925</v>
      </c>
      <c r="I61" s="111">
        <v>469.17</v>
      </c>
      <c r="J61" s="110">
        <v>3</v>
      </c>
      <c r="K61" s="110" t="s">
        <v>327</v>
      </c>
      <c r="L61" s="117" t="s">
        <v>332</v>
      </c>
      <c r="M61" s="113" t="s">
        <v>480</v>
      </c>
      <c r="N61" s="114">
        <v>76000</v>
      </c>
      <c r="O61" s="115" t="s">
        <v>329</v>
      </c>
    </row>
    <row r="62" spans="1:15" s="116" customFormat="1" ht="19.5" customHeight="1">
      <c r="A62" s="106">
        <v>61</v>
      </c>
      <c r="B62" s="107" t="s">
        <v>481</v>
      </c>
      <c r="C62" s="107" t="s">
        <v>482</v>
      </c>
      <c r="D62" s="108">
        <f t="shared" si="0"/>
        <v>1335570.18</v>
      </c>
      <c r="E62" s="109"/>
      <c r="F62" s="110">
        <v>10</v>
      </c>
      <c r="G62" s="110">
        <v>1</v>
      </c>
      <c r="H62" s="110">
        <v>1928</v>
      </c>
      <c r="I62" s="111">
        <v>438.41</v>
      </c>
      <c r="J62" s="110">
        <v>3</v>
      </c>
      <c r="K62" s="110" t="s">
        <v>327</v>
      </c>
      <c r="L62" s="112" t="s">
        <v>332</v>
      </c>
      <c r="M62" s="113" t="s">
        <v>447</v>
      </c>
      <c r="N62" s="114">
        <v>20340.18</v>
      </c>
      <c r="O62" s="115" t="s">
        <v>483</v>
      </c>
    </row>
    <row r="63" spans="1:15" s="116" customFormat="1" ht="19.5" customHeight="1">
      <c r="A63" s="106">
        <v>62</v>
      </c>
      <c r="B63" s="107" t="s">
        <v>484</v>
      </c>
      <c r="C63" s="107" t="s">
        <v>485</v>
      </c>
      <c r="D63" s="108">
        <f t="shared" si="0"/>
        <v>1286127.45</v>
      </c>
      <c r="E63" s="109"/>
      <c r="F63" s="110">
        <v>8</v>
      </c>
      <c r="G63" s="110">
        <v>2</v>
      </c>
      <c r="H63" s="110">
        <v>1890</v>
      </c>
      <c r="I63" s="111">
        <v>387.2</v>
      </c>
      <c r="J63" s="110">
        <v>3</v>
      </c>
      <c r="K63" s="110" t="s">
        <v>327</v>
      </c>
      <c r="L63" s="112" t="s">
        <v>158</v>
      </c>
      <c r="M63" s="113" t="s">
        <v>328</v>
      </c>
      <c r="N63" s="114">
        <f>92000.25+32527.2</f>
        <v>124527.45</v>
      </c>
      <c r="O63" s="115" t="s">
        <v>391</v>
      </c>
    </row>
    <row r="64" spans="1:15" s="116" customFormat="1" ht="18.75" customHeight="1">
      <c r="A64" s="106">
        <v>63</v>
      </c>
      <c r="B64" s="107" t="s">
        <v>486</v>
      </c>
      <c r="C64" s="107" t="s">
        <v>487</v>
      </c>
      <c r="D64" s="108">
        <f t="shared" si="0"/>
        <v>693882.5</v>
      </c>
      <c r="E64" s="109"/>
      <c r="F64" s="110">
        <v>5</v>
      </c>
      <c r="G64" s="110">
        <v>1</v>
      </c>
      <c r="H64" s="110">
        <v>1908</v>
      </c>
      <c r="I64" s="111">
        <v>201.24</v>
      </c>
      <c r="J64" s="110">
        <v>2</v>
      </c>
      <c r="K64" s="110" t="s">
        <v>327</v>
      </c>
      <c r="L64" s="117" t="s">
        <v>332</v>
      </c>
      <c r="M64" s="113" t="s">
        <v>328</v>
      </c>
      <c r="N64" s="114">
        <v>90162.5</v>
      </c>
      <c r="O64" s="115" t="s">
        <v>329</v>
      </c>
    </row>
    <row r="65" spans="1:15" s="116" customFormat="1" ht="19.5" customHeight="1">
      <c r="A65" s="106">
        <v>64</v>
      </c>
      <c r="B65" s="107" t="s">
        <v>488</v>
      </c>
      <c r="C65" s="107" t="s">
        <v>489</v>
      </c>
      <c r="D65" s="108">
        <f t="shared" si="0"/>
        <v>1552221.04</v>
      </c>
      <c r="E65" s="109"/>
      <c r="F65" s="110">
        <v>9</v>
      </c>
      <c r="G65" s="110">
        <v>2</v>
      </c>
      <c r="H65" s="110">
        <v>1910</v>
      </c>
      <c r="I65" s="111">
        <v>503.94</v>
      </c>
      <c r="J65" s="110">
        <v>3</v>
      </c>
      <c r="K65" s="110" t="s">
        <v>327</v>
      </c>
      <c r="L65" s="117" t="s">
        <v>332</v>
      </c>
      <c r="M65" s="113" t="s">
        <v>328</v>
      </c>
      <c r="N65" s="114">
        <f>18998.04+21403</f>
        <v>40401.04</v>
      </c>
      <c r="O65" s="115"/>
    </row>
    <row r="66" spans="1:15" s="116" customFormat="1" ht="19.5" customHeight="1">
      <c r="A66" s="106">
        <v>65</v>
      </c>
      <c r="B66" s="107" t="s">
        <v>490</v>
      </c>
      <c r="C66" s="107" t="s">
        <v>491</v>
      </c>
      <c r="D66" s="108">
        <f t="shared" si="0"/>
        <v>415169.99999999994</v>
      </c>
      <c r="E66" s="109"/>
      <c r="F66" s="110">
        <v>3</v>
      </c>
      <c r="G66" s="110">
        <v>1</v>
      </c>
      <c r="H66" s="110">
        <v>1905</v>
      </c>
      <c r="I66" s="111">
        <v>138.39</v>
      </c>
      <c r="J66" s="110">
        <v>2</v>
      </c>
      <c r="K66" s="110" t="s">
        <v>327</v>
      </c>
      <c r="L66" s="112" t="s">
        <v>332</v>
      </c>
      <c r="M66" s="113" t="s">
        <v>447</v>
      </c>
      <c r="N66" s="114">
        <v>0</v>
      </c>
      <c r="O66" s="115"/>
    </row>
    <row r="67" spans="1:15" s="116" customFormat="1" ht="19.5" customHeight="1">
      <c r="A67" s="106">
        <v>66</v>
      </c>
      <c r="B67" s="107" t="s">
        <v>492</v>
      </c>
      <c r="C67" s="107" t="s">
        <v>493</v>
      </c>
      <c r="D67" s="108">
        <f aca="true" t="shared" si="1" ref="D67:D85">(3000*I67)+N67</f>
        <v>499500</v>
      </c>
      <c r="E67" s="109"/>
      <c r="F67" s="110">
        <v>4</v>
      </c>
      <c r="G67" s="110">
        <v>2</v>
      </c>
      <c r="H67" s="110">
        <v>1880</v>
      </c>
      <c r="I67" s="111">
        <v>166.5</v>
      </c>
      <c r="J67" s="110">
        <v>2</v>
      </c>
      <c r="K67" s="110" t="s">
        <v>327</v>
      </c>
      <c r="L67" s="112" t="s">
        <v>158</v>
      </c>
      <c r="M67" s="113" t="s">
        <v>328</v>
      </c>
      <c r="N67" s="114">
        <v>0</v>
      </c>
      <c r="O67" s="115"/>
    </row>
    <row r="68" spans="1:15" s="116" customFormat="1" ht="19.5" customHeight="1">
      <c r="A68" s="106">
        <v>67</v>
      </c>
      <c r="B68" s="107" t="s">
        <v>494</v>
      </c>
      <c r="C68" s="107" t="s">
        <v>495</v>
      </c>
      <c r="D68" s="108">
        <f t="shared" si="1"/>
        <v>1364100</v>
      </c>
      <c r="E68" s="109"/>
      <c r="F68" s="110" t="s">
        <v>408</v>
      </c>
      <c r="G68" s="110">
        <v>1</v>
      </c>
      <c r="H68" s="110">
        <v>1945</v>
      </c>
      <c r="I68" s="111">
        <v>454.7</v>
      </c>
      <c r="J68" s="110">
        <v>3</v>
      </c>
      <c r="K68" s="110" t="s">
        <v>327</v>
      </c>
      <c r="L68" s="117" t="s">
        <v>23</v>
      </c>
      <c r="M68" s="113" t="s">
        <v>328</v>
      </c>
      <c r="N68" s="114">
        <v>0</v>
      </c>
      <c r="O68" s="115"/>
    </row>
    <row r="69" spans="1:15" s="116" customFormat="1" ht="19.5" customHeight="1">
      <c r="A69" s="106">
        <v>68</v>
      </c>
      <c r="B69" s="107" t="s">
        <v>496</v>
      </c>
      <c r="C69" s="107" t="s">
        <v>497</v>
      </c>
      <c r="D69" s="108">
        <f t="shared" si="1"/>
        <v>1271650</v>
      </c>
      <c r="E69" s="109"/>
      <c r="F69" s="110">
        <v>10</v>
      </c>
      <c r="G69" s="110">
        <v>1</v>
      </c>
      <c r="H69" s="110">
        <v>1903</v>
      </c>
      <c r="I69" s="111">
        <v>400.55</v>
      </c>
      <c r="J69" s="110">
        <v>2</v>
      </c>
      <c r="K69" s="110" t="s">
        <v>327</v>
      </c>
      <c r="L69" s="117" t="s">
        <v>332</v>
      </c>
      <c r="M69" s="113" t="s">
        <v>328</v>
      </c>
      <c r="N69" s="114">
        <v>70000</v>
      </c>
      <c r="O69" s="115" t="s">
        <v>329</v>
      </c>
    </row>
    <row r="70" spans="1:15" s="116" customFormat="1" ht="19.5" customHeight="1">
      <c r="A70" s="106">
        <v>69</v>
      </c>
      <c r="B70" s="107" t="s">
        <v>498</v>
      </c>
      <c r="C70" s="107" t="s">
        <v>499</v>
      </c>
      <c r="D70" s="108">
        <f t="shared" si="1"/>
        <v>1095050</v>
      </c>
      <c r="E70" s="109"/>
      <c r="F70" s="110">
        <v>10</v>
      </c>
      <c r="G70" s="110">
        <v>1</v>
      </c>
      <c r="H70" s="110">
        <v>1905</v>
      </c>
      <c r="I70" s="111">
        <v>337.35</v>
      </c>
      <c r="J70" s="110">
        <v>2</v>
      </c>
      <c r="K70" s="110" t="s">
        <v>327</v>
      </c>
      <c r="L70" s="117" t="s">
        <v>332</v>
      </c>
      <c r="M70" s="113" t="s">
        <v>447</v>
      </c>
      <c r="N70" s="114">
        <v>83000</v>
      </c>
      <c r="O70" s="115" t="s">
        <v>329</v>
      </c>
    </row>
    <row r="71" spans="1:15" s="116" customFormat="1" ht="19.5" customHeight="1">
      <c r="A71" s="106">
        <v>70</v>
      </c>
      <c r="B71" s="118" t="s">
        <v>500</v>
      </c>
      <c r="C71" s="118" t="s">
        <v>501</v>
      </c>
      <c r="D71" s="119">
        <f t="shared" si="1"/>
        <v>860203.41</v>
      </c>
      <c r="E71" s="102" t="s">
        <v>352</v>
      </c>
      <c r="F71" s="110">
        <v>8</v>
      </c>
      <c r="G71" s="110">
        <v>1</v>
      </c>
      <c r="H71" s="110">
        <v>1914</v>
      </c>
      <c r="I71" s="111">
        <v>261.2</v>
      </c>
      <c r="J71" s="110">
        <v>2</v>
      </c>
      <c r="K71" s="110" t="s">
        <v>327</v>
      </c>
      <c r="L71" s="117" t="s">
        <v>332</v>
      </c>
      <c r="M71" s="113" t="s">
        <v>447</v>
      </c>
      <c r="N71" s="114">
        <v>76603.41</v>
      </c>
      <c r="O71" s="115" t="s">
        <v>329</v>
      </c>
    </row>
    <row r="72" spans="1:15" s="116" customFormat="1" ht="19.5" customHeight="1">
      <c r="A72" s="106">
        <v>71</v>
      </c>
      <c r="B72" s="107" t="s">
        <v>502</v>
      </c>
      <c r="C72" s="107" t="s">
        <v>503</v>
      </c>
      <c r="D72" s="108">
        <f t="shared" si="1"/>
        <v>853500</v>
      </c>
      <c r="E72" s="109"/>
      <c r="F72" s="110">
        <v>8</v>
      </c>
      <c r="G72" s="110">
        <v>1</v>
      </c>
      <c r="H72" s="110">
        <v>1914</v>
      </c>
      <c r="I72" s="111">
        <v>284.5</v>
      </c>
      <c r="J72" s="110">
        <v>2</v>
      </c>
      <c r="K72" s="110" t="s">
        <v>327</v>
      </c>
      <c r="L72" s="117" t="s">
        <v>332</v>
      </c>
      <c r="M72" s="113" t="s">
        <v>447</v>
      </c>
      <c r="N72" s="114">
        <v>0</v>
      </c>
      <c r="O72" s="115"/>
    </row>
    <row r="73" spans="1:15" s="116" customFormat="1" ht="19.5" customHeight="1">
      <c r="A73" s="106">
        <v>72</v>
      </c>
      <c r="B73" s="107" t="s">
        <v>504</v>
      </c>
      <c r="C73" s="107" t="s">
        <v>505</v>
      </c>
      <c r="D73" s="108">
        <f t="shared" si="1"/>
        <v>1046879.9999999999</v>
      </c>
      <c r="E73" s="109"/>
      <c r="F73" s="110">
        <v>10</v>
      </c>
      <c r="G73" s="110">
        <v>1</v>
      </c>
      <c r="H73" s="110">
        <v>1935</v>
      </c>
      <c r="I73" s="111">
        <v>348.96</v>
      </c>
      <c r="J73" s="110">
        <v>2</v>
      </c>
      <c r="K73" s="110" t="s">
        <v>327</v>
      </c>
      <c r="L73" s="117" t="s">
        <v>23</v>
      </c>
      <c r="M73" s="113" t="s">
        <v>328</v>
      </c>
      <c r="N73" s="114">
        <v>0</v>
      </c>
      <c r="O73" s="115"/>
    </row>
    <row r="74" spans="1:15" s="116" customFormat="1" ht="19.5" customHeight="1">
      <c r="A74" s="106">
        <v>73</v>
      </c>
      <c r="B74" s="107" t="s">
        <v>506</v>
      </c>
      <c r="C74" s="107" t="s">
        <v>507</v>
      </c>
      <c r="D74" s="108">
        <f t="shared" si="1"/>
        <v>1237042.26</v>
      </c>
      <c r="E74" s="109"/>
      <c r="F74" s="110">
        <v>7</v>
      </c>
      <c r="G74" s="110">
        <v>1</v>
      </c>
      <c r="H74" s="110">
        <v>1960</v>
      </c>
      <c r="I74" s="111">
        <v>392.72</v>
      </c>
      <c r="J74" s="110">
        <v>2</v>
      </c>
      <c r="K74" s="110" t="s">
        <v>383</v>
      </c>
      <c r="L74" s="112" t="s">
        <v>332</v>
      </c>
      <c r="M74" s="113" t="s">
        <v>328</v>
      </c>
      <c r="N74" s="114">
        <v>58882.26</v>
      </c>
      <c r="O74" s="115" t="s">
        <v>329</v>
      </c>
    </row>
    <row r="75" spans="1:15" s="116" customFormat="1" ht="19.5" customHeight="1">
      <c r="A75" s="106">
        <v>74</v>
      </c>
      <c r="B75" s="107" t="s">
        <v>508</v>
      </c>
      <c r="C75" s="107" t="s">
        <v>509</v>
      </c>
      <c r="D75" s="108">
        <f t="shared" si="1"/>
        <v>558600</v>
      </c>
      <c r="E75" s="109"/>
      <c r="F75" s="110">
        <v>6</v>
      </c>
      <c r="G75" s="110">
        <v>2</v>
      </c>
      <c r="H75" s="110">
        <v>1914</v>
      </c>
      <c r="I75" s="111">
        <v>167.1</v>
      </c>
      <c r="J75" s="110">
        <v>2</v>
      </c>
      <c r="K75" s="110" t="s">
        <v>327</v>
      </c>
      <c r="L75" s="112" t="s">
        <v>510</v>
      </c>
      <c r="M75" s="113" t="s">
        <v>328</v>
      </c>
      <c r="N75" s="114">
        <v>57300</v>
      </c>
      <c r="O75" s="115" t="s">
        <v>329</v>
      </c>
    </row>
    <row r="76" spans="1:15" s="116" customFormat="1" ht="19.5" customHeight="1">
      <c r="A76" s="106">
        <v>75</v>
      </c>
      <c r="B76" s="118" t="s">
        <v>511</v>
      </c>
      <c r="C76" s="118" t="s">
        <v>512</v>
      </c>
      <c r="D76" s="119">
        <f t="shared" si="1"/>
        <v>874404.0000000001</v>
      </c>
      <c r="E76" s="102" t="s">
        <v>352</v>
      </c>
      <c r="F76" s="110">
        <v>6</v>
      </c>
      <c r="G76" s="110">
        <v>2</v>
      </c>
      <c r="H76" s="110">
        <v>1925</v>
      </c>
      <c r="I76" s="111">
        <v>272.35</v>
      </c>
      <c r="J76" s="110">
        <v>2</v>
      </c>
      <c r="K76" s="110" t="s">
        <v>327</v>
      </c>
      <c r="L76" s="117" t="s">
        <v>332</v>
      </c>
      <c r="M76" s="113" t="s">
        <v>328</v>
      </c>
      <c r="N76" s="114">
        <v>57354</v>
      </c>
      <c r="O76" s="115" t="s">
        <v>329</v>
      </c>
    </row>
    <row r="77" spans="1:15" s="116" customFormat="1" ht="18.75" customHeight="1">
      <c r="A77" s="106">
        <v>76</v>
      </c>
      <c r="B77" s="107" t="s">
        <v>513</v>
      </c>
      <c r="C77" s="107" t="s">
        <v>514</v>
      </c>
      <c r="D77" s="108">
        <f t="shared" si="1"/>
        <v>539730</v>
      </c>
      <c r="E77" s="109"/>
      <c r="F77" s="110">
        <v>4</v>
      </c>
      <c r="G77" s="110">
        <v>1</v>
      </c>
      <c r="H77" s="110">
        <v>1913</v>
      </c>
      <c r="I77" s="111">
        <v>179.91</v>
      </c>
      <c r="J77" s="110">
        <v>2</v>
      </c>
      <c r="K77" s="110" t="s">
        <v>327</v>
      </c>
      <c r="L77" s="112" t="s">
        <v>332</v>
      </c>
      <c r="M77" s="113" t="s">
        <v>328</v>
      </c>
      <c r="N77" s="114">
        <v>0</v>
      </c>
      <c r="O77" s="115"/>
    </row>
    <row r="78" spans="1:15" s="116" customFormat="1" ht="19.5" customHeight="1">
      <c r="A78" s="106">
        <v>77</v>
      </c>
      <c r="B78" s="107" t="s">
        <v>515</v>
      </c>
      <c r="C78" s="107" t="s">
        <v>516</v>
      </c>
      <c r="D78" s="108">
        <f t="shared" si="1"/>
        <v>956100</v>
      </c>
      <c r="E78" s="109"/>
      <c r="F78" s="110">
        <v>6</v>
      </c>
      <c r="G78" s="110">
        <v>1</v>
      </c>
      <c r="H78" s="110">
        <v>1904</v>
      </c>
      <c r="I78" s="111">
        <v>318.7</v>
      </c>
      <c r="J78" s="110">
        <v>3</v>
      </c>
      <c r="K78" s="110" t="s">
        <v>327</v>
      </c>
      <c r="L78" s="112" t="s">
        <v>23</v>
      </c>
      <c r="M78" s="113" t="s">
        <v>328</v>
      </c>
      <c r="N78" s="114">
        <v>0</v>
      </c>
      <c r="O78" s="115"/>
    </row>
    <row r="79" spans="1:15" s="116" customFormat="1" ht="19.5" customHeight="1">
      <c r="A79" s="106">
        <v>78</v>
      </c>
      <c r="B79" s="107" t="s">
        <v>517</v>
      </c>
      <c r="C79" s="107" t="s">
        <v>518</v>
      </c>
      <c r="D79" s="108">
        <f t="shared" si="1"/>
        <v>740790</v>
      </c>
      <c r="E79" s="109"/>
      <c r="F79" s="110">
        <v>5</v>
      </c>
      <c r="G79" s="110">
        <v>2</v>
      </c>
      <c r="H79" s="110">
        <v>1900</v>
      </c>
      <c r="I79" s="111">
        <v>246.93</v>
      </c>
      <c r="J79" s="110">
        <v>2</v>
      </c>
      <c r="K79" s="110" t="s">
        <v>327</v>
      </c>
      <c r="L79" s="112" t="s">
        <v>158</v>
      </c>
      <c r="M79" s="113" t="s">
        <v>328</v>
      </c>
      <c r="N79" s="114">
        <v>0</v>
      </c>
      <c r="O79" s="115"/>
    </row>
    <row r="80" spans="1:15" s="116" customFormat="1" ht="18.75" customHeight="1">
      <c r="A80" s="106">
        <v>79</v>
      </c>
      <c r="B80" s="107" t="s">
        <v>519</v>
      </c>
      <c r="C80" s="107" t="s">
        <v>520</v>
      </c>
      <c r="D80" s="108">
        <f t="shared" si="1"/>
        <v>785910.0000000001</v>
      </c>
      <c r="E80" s="109"/>
      <c r="F80" s="110">
        <v>6</v>
      </c>
      <c r="G80" s="110">
        <v>2</v>
      </c>
      <c r="H80" s="110">
        <v>1897</v>
      </c>
      <c r="I80" s="111">
        <v>261.97</v>
      </c>
      <c r="J80" s="110">
        <v>2</v>
      </c>
      <c r="K80" s="110" t="s">
        <v>327</v>
      </c>
      <c r="L80" s="117" t="s">
        <v>355</v>
      </c>
      <c r="M80" s="113" t="s">
        <v>328</v>
      </c>
      <c r="N80" s="114">
        <v>0</v>
      </c>
      <c r="O80" s="115"/>
    </row>
    <row r="81" spans="1:15" s="116" customFormat="1" ht="19.5" customHeight="1">
      <c r="A81" s="106">
        <v>80</v>
      </c>
      <c r="B81" s="107" t="s">
        <v>521</v>
      </c>
      <c r="C81" s="107" t="s">
        <v>522</v>
      </c>
      <c r="D81" s="108">
        <f t="shared" si="1"/>
        <v>565800</v>
      </c>
      <c r="E81" s="109"/>
      <c r="F81" s="110">
        <v>4</v>
      </c>
      <c r="G81" s="110">
        <v>2</v>
      </c>
      <c r="H81" s="110">
        <v>1887</v>
      </c>
      <c r="I81" s="111">
        <v>188.6</v>
      </c>
      <c r="J81" s="110">
        <v>2</v>
      </c>
      <c r="K81" s="110" t="s">
        <v>327</v>
      </c>
      <c r="L81" s="112" t="s">
        <v>158</v>
      </c>
      <c r="M81" s="113" t="s">
        <v>328</v>
      </c>
      <c r="N81" s="114"/>
      <c r="O81" s="115"/>
    </row>
    <row r="82" spans="1:15" s="116" customFormat="1" ht="19.5" customHeight="1">
      <c r="A82" s="106">
        <v>81</v>
      </c>
      <c r="B82" s="107" t="s">
        <v>523</v>
      </c>
      <c r="C82" s="107" t="s">
        <v>524</v>
      </c>
      <c r="D82" s="108">
        <f t="shared" si="1"/>
        <v>1139800</v>
      </c>
      <c r="E82" s="109"/>
      <c r="F82" s="110" t="s">
        <v>394</v>
      </c>
      <c r="G82" s="110"/>
      <c r="H82" s="110"/>
      <c r="I82" s="111">
        <v>367.6</v>
      </c>
      <c r="J82" s="110">
        <v>2</v>
      </c>
      <c r="K82" s="110" t="s">
        <v>327</v>
      </c>
      <c r="L82" s="112" t="s">
        <v>158</v>
      </c>
      <c r="M82" s="113"/>
      <c r="N82" s="114">
        <v>37000</v>
      </c>
      <c r="O82" s="115" t="s">
        <v>329</v>
      </c>
    </row>
    <row r="83" spans="1:15" s="116" customFormat="1" ht="19.5" customHeight="1">
      <c r="A83" s="106">
        <v>82</v>
      </c>
      <c r="B83" s="107" t="s">
        <v>525</v>
      </c>
      <c r="C83" s="107" t="s">
        <v>526</v>
      </c>
      <c r="D83" s="108">
        <f t="shared" si="1"/>
        <v>878460</v>
      </c>
      <c r="E83" s="109"/>
      <c r="F83" s="110">
        <v>6</v>
      </c>
      <c r="G83" s="110"/>
      <c r="H83" s="110"/>
      <c r="I83" s="111">
        <v>292.82</v>
      </c>
      <c r="J83" s="110">
        <v>3</v>
      </c>
      <c r="K83" s="110" t="s">
        <v>327</v>
      </c>
      <c r="L83" s="112" t="s">
        <v>332</v>
      </c>
      <c r="M83" s="113"/>
      <c r="N83" s="114">
        <v>0</v>
      </c>
      <c r="O83" s="115"/>
    </row>
    <row r="84" spans="1:15" s="116" customFormat="1" ht="19.5" customHeight="1">
      <c r="A84" s="106">
        <v>83</v>
      </c>
      <c r="B84" s="107" t="s">
        <v>527</v>
      </c>
      <c r="C84" s="107" t="s">
        <v>528</v>
      </c>
      <c r="D84" s="108">
        <f t="shared" si="1"/>
        <v>1156200</v>
      </c>
      <c r="E84" s="109"/>
      <c r="F84" s="110">
        <v>8</v>
      </c>
      <c r="G84" s="110"/>
      <c r="H84" s="110">
        <v>1901</v>
      </c>
      <c r="I84" s="111">
        <v>375.4</v>
      </c>
      <c r="J84" s="110">
        <v>3</v>
      </c>
      <c r="K84" s="110" t="s">
        <v>327</v>
      </c>
      <c r="L84" s="112" t="s">
        <v>332</v>
      </c>
      <c r="M84" s="113"/>
      <c r="N84" s="114">
        <v>30000</v>
      </c>
      <c r="O84" s="115" t="s">
        <v>483</v>
      </c>
    </row>
    <row r="85" spans="1:15" s="128" customFormat="1" ht="48" customHeight="1">
      <c r="A85" s="122">
        <v>84</v>
      </c>
      <c r="B85" s="123" t="s">
        <v>529</v>
      </c>
      <c r="C85" s="123" t="s">
        <v>530</v>
      </c>
      <c r="D85" s="124">
        <f t="shared" si="1"/>
        <v>1564710.0000000002</v>
      </c>
      <c r="E85" s="104" t="s">
        <v>534</v>
      </c>
      <c r="F85" s="125" t="s">
        <v>457</v>
      </c>
      <c r="G85" s="125">
        <v>2</v>
      </c>
      <c r="H85" s="125">
        <v>1890</v>
      </c>
      <c r="I85" s="125">
        <v>521.57</v>
      </c>
      <c r="J85" s="125">
        <v>3</v>
      </c>
      <c r="K85" s="125" t="s">
        <v>327</v>
      </c>
      <c r="L85" s="125" t="s">
        <v>23</v>
      </c>
      <c r="M85" s="125" t="s">
        <v>531</v>
      </c>
      <c r="N85" s="126">
        <v>0</v>
      </c>
      <c r="O85" s="127"/>
    </row>
    <row r="86" spans="1:15" ht="19.5" customHeight="1">
      <c r="A86" s="99"/>
      <c r="B86" s="118"/>
      <c r="C86" s="118" t="s">
        <v>532</v>
      </c>
      <c r="D86" s="119">
        <f>SUM(D2:D85)</f>
        <v>95891034.63000001</v>
      </c>
      <c r="E86" s="102"/>
      <c r="F86" s="100">
        <f>SUM(F2:F85)</f>
        <v>450</v>
      </c>
      <c r="G86" s="100"/>
      <c r="H86" s="100"/>
      <c r="I86" s="103">
        <f>SUM(I2:I85)</f>
        <v>30322.409999999996</v>
      </c>
      <c r="J86" s="100"/>
      <c r="K86" s="100"/>
      <c r="L86" s="104"/>
      <c r="M86" s="129"/>
      <c r="N86" s="114"/>
      <c r="O86" s="115"/>
    </row>
    <row r="87" spans="4:13" ht="19.5" customHeight="1">
      <c r="D87" s="128"/>
      <c r="H87" s="131"/>
      <c r="J87" s="131"/>
      <c r="K87" s="131"/>
      <c r="L87" s="45"/>
      <c r="M87" s="131"/>
    </row>
    <row r="88" spans="1:13" ht="19.5" customHeight="1">
      <c r="A88" s="131"/>
      <c r="B88" s="131"/>
      <c r="C88" s="131"/>
      <c r="E88" s="136"/>
      <c r="F88" s="131"/>
      <c r="G88" s="131"/>
      <c r="H88" s="131"/>
      <c r="J88" s="131"/>
      <c r="K88" s="131"/>
      <c r="L88" s="45"/>
      <c r="M88" s="131"/>
    </row>
    <row r="89" spans="3:5" ht="19.5" customHeight="1">
      <c r="C89" s="137"/>
      <c r="E89" s="138"/>
    </row>
    <row r="90" spans="3:5" ht="19.5" customHeight="1">
      <c r="C90" s="137"/>
      <c r="E90" s="138"/>
    </row>
    <row r="91" ht="19.5" customHeight="1">
      <c r="E91" s="139"/>
    </row>
    <row r="92" ht="19.5" customHeight="1">
      <c r="E92" s="139"/>
    </row>
    <row r="93" ht="19.5" customHeight="1"/>
    <row r="94" ht="19.5" customHeight="1">
      <c r="E94" s="138"/>
    </row>
    <row r="95" ht="19.5" customHeight="1">
      <c r="E95" s="1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O1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3.140625" style="167" customWidth="1"/>
    <col min="2" max="2" width="26.140625" style="0" customWidth="1"/>
    <col min="3" max="5" width="10.140625" style="0" customWidth="1"/>
    <col min="6" max="6" width="14.003906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3.57421875" style="0" customWidth="1"/>
    <col min="11" max="11" width="10.140625" style="0" customWidth="1"/>
    <col min="12" max="12" width="28.7109375" style="0" customWidth="1"/>
    <col min="14" max="14" width="10.57421875" style="0" bestFit="1" customWidth="1"/>
    <col min="15" max="15" width="9.57421875" style="0" bestFit="1" customWidth="1"/>
  </cols>
  <sheetData>
    <row r="6" spans="1:12" ht="14.25">
      <c r="A6" s="155"/>
      <c r="B6" s="156"/>
      <c r="C6" s="207">
        <v>2015</v>
      </c>
      <c r="D6" s="207"/>
      <c r="E6" s="207">
        <v>2016</v>
      </c>
      <c r="F6" s="207"/>
      <c r="G6" s="207">
        <v>2017</v>
      </c>
      <c r="H6" s="207"/>
      <c r="I6" s="207">
        <v>2018</v>
      </c>
      <c r="J6" s="207"/>
      <c r="K6" s="207">
        <v>2019</v>
      </c>
      <c r="L6" s="207"/>
    </row>
    <row r="7" spans="1:12" ht="14.25">
      <c r="A7" s="155"/>
      <c r="B7" s="156"/>
      <c r="C7" s="157" t="s">
        <v>546</v>
      </c>
      <c r="D7" s="157" t="s">
        <v>547</v>
      </c>
      <c r="E7" s="157" t="s">
        <v>546</v>
      </c>
      <c r="F7" s="157" t="s">
        <v>547</v>
      </c>
      <c r="G7" s="157" t="s">
        <v>546</v>
      </c>
      <c r="H7" s="157" t="s">
        <v>547</v>
      </c>
      <c r="I7" s="157" t="s">
        <v>546</v>
      </c>
      <c r="J7" s="157" t="s">
        <v>547</v>
      </c>
      <c r="K7" s="157" t="s">
        <v>546</v>
      </c>
      <c r="L7" s="157" t="s">
        <v>547</v>
      </c>
    </row>
    <row r="8" spans="1:15" ht="28.5">
      <c r="A8" s="206" t="s">
        <v>548</v>
      </c>
      <c r="B8" s="157" t="s">
        <v>549</v>
      </c>
      <c r="C8" s="158">
        <v>5</v>
      </c>
      <c r="D8" s="159">
        <f>779.1+194+4267.62+1121.98+1922.21</f>
        <v>8284.91</v>
      </c>
      <c r="E8" s="158">
        <v>6</v>
      </c>
      <c r="F8" s="159">
        <f>803.33+2307.26+1723.61+1722+3200+804.3</f>
        <v>10560.5</v>
      </c>
      <c r="G8" s="158">
        <v>5</v>
      </c>
      <c r="H8" s="159">
        <f>2500+4305+4551+1123.74+2091</f>
        <v>14570.74</v>
      </c>
      <c r="I8" s="158">
        <v>5</v>
      </c>
      <c r="J8" s="159">
        <f>280+1250.54+330+330+255</f>
        <v>2445.54</v>
      </c>
      <c r="K8" s="158">
        <v>6</v>
      </c>
      <c r="L8" s="160" t="s">
        <v>558</v>
      </c>
      <c r="N8" s="161"/>
      <c r="O8" s="161"/>
    </row>
    <row r="9" spans="1:12" ht="28.5">
      <c r="A9" s="206"/>
      <c r="B9" s="157" t="s">
        <v>550</v>
      </c>
      <c r="C9" s="158" t="s">
        <v>328</v>
      </c>
      <c r="D9" s="159" t="s">
        <v>328</v>
      </c>
      <c r="E9" s="158">
        <v>1</v>
      </c>
      <c r="F9" s="159">
        <v>703</v>
      </c>
      <c r="G9" s="158" t="s">
        <v>328</v>
      </c>
      <c r="H9" s="159" t="s">
        <v>328</v>
      </c>
      <c r="I9" s="158">
        <v>3</v>
      </c>
      <c r="J9" s="159">
        <f>1572.48+1099.72+1649.58</f>
        <v>4321.78</v>
      </c>
      <c r="K9" s="158">
        <v>1</v>
      </c>
      <c r="L9" s="159">
        <v>1291.5</v>
      </c>
    </row>
    <row r="10" spans="1:14" ht="28.5">
      <c r="A10" s="206"/>
      <c r="B10" s="157" t="s">
        <v>551</v>
      </c>
      <c r="C10" s="158">
        <v>1</v>
      </c>
      <c r="D10" s="159">
        <v>1678.91</v>
      </c>
      <c r="E10" s="158">
        <v>4</v>
      </c>
      <c r="F10" s="159">
        <f>5754.15+287.08+1115.86+3964.91</f>
        <v>11122</v>
      </c>
      <c r="G10" s="158">
        <v>12</v>
      </c>
      <c r="H10" s="159">
        <f>5000+7429.49+4000+21020.31</f>
        <v>37449.8</v>
      </c>
      <c r="I10" s="158">
        <v>7</v>
      </c>
      <c r="J10" s="159">
        <v>19613.43</v>
      </c>
      <c r="K10" s="158">
        <v>7</v>
      </c>
      <c r="L10" s="162" t="s">
        <v>552</v>
      </c>
      <c r="N10" s="161"/>
    </row>
    <row r="11" spans="1:12" ht="14.25">
      <c r="A11" s="206"/>
      <c r="B11" s="157" t="s">
        <v>553</v>
      </c>
      <c r="C11" s="158" t="s">
        <v>328</v>
      </c>
      <c r="D11" s="159" t="s">
        <v>328</v>
      </c>
      <c r="E11" s="158" t="s">
        <v>328</v>
      </c>
      <c r="F11" s="159" t="s">
        <v>328</v>
      </c>
      <c r="G11" s="158" t="s">
        <v>328</v>
      </c>
      <c r="H11" s="158" t="s">
        <v>328</v>
      </c>
      <c r="I11" s="158" t="s">
        <v>328</v>
      </c>
      <c r="J11" s="158" t="s">
        <v>328</v>
      </c>
      <c r="K11" s="158" t="s">
        <v>328</v>
      </c>
      <c r="L11" s="158" t="s">
        <v>328</v>
      </c>
    </row>
    <row r="12" spans="1:12" ht="42.75">
      <c r="A12" s="206"/>
      <c r="B12" s="157" t="s">
        <v>554</v>
      </c>
      <c r="C12" s="158" t="s">
        <v>328</v>
      </c>
      <c r="D12" s="159" t="s">
        <v>328</v>
      </c>
      <c r="E12" s="158" t="s">
        <v>328</v>
      </c>
      <c r="F12" s="159" t="s">
        <v>328</v>
      </c>
      <c r="G12" s="158" t="s">
        <v>328</v>
      </c>
      <c r="H12" s="158" t="s">
        <v>328</v>
      </c>
      <c r="I12" s="158" t="s">
        <v>328</v>
      </c>
      <c r="J12" s="158" t="s">
        <v>328</v>
      </c>
      <c r="K12" s="158" t="s">
        <v>328</v>
      </c>
      <c r="L12" s="158" t="s">
        <v>328</v>
      </c>
    </row>
    <row r="13" spans="1:12" ht="14.25">
      <c r="A13" s="163"/>
      <c r="B13" s="164"/>
      <c r="C13" s="165"/>
      <c r="D13" s="166"/>
      <c r="E13" s="165"/>
      <c r="F13" s="166"/>
      <c r="G13" s="165"/>
      <c r="H13" s="166"/>
      <c r="I13" s="165"/>
      <c r="J13" s="166"/>
      <c r="K13" s="165"/>
      <c r="L13" s="166"/>
    </row>
    <row r="14" spans="1:12" ht="14.25">
      <c r="A14" s="206" t="s">
        <v>555</v>
      </c>
      <c r="B14" s="157" t="s">
        <v>556</v>
      </c>
      <c r="C14" s="158">
        <v>4</v>
      </c>
      <c r="D14" s="159">
        <f>285.51+1448.27+602.91+214.47</f>
        <v>2551.16</v>
      </c>
      <c r="E14" s="158">
        <v>1</v>
      </c>
      <c r="F14" s="159">
        <v>553.5</v>
      </c>
      <c r="G14" s="158">
        <v>3</v>
      </c>
      <c r="H14" s="159">
        <f>213.8+249.93+290.62</f>
        <v>754.35</v>
      </c>
      <c r="I14" s="158">
        <v>7</v>
      </c>
      <c r="J14" s="159">
        <f>680+932.28+330.01+1215.22+508.17+950+1780.27</f>
        <v>6395.950000000001</v>
      </c>
      <c r="K14" s="158" t="s">
        <v>328</v>
      </c>
      <c r="L14" s="159" t="s">
        <v>328</v>
      </c>
    </row>
    <row r="15" spans="1:12" ht="28.5">
      <c r="A15" s="206"/>
      <c r="B15" s="157" t="s">
        <v>551</v>
      </c>
      <c r="C15" s="158">
        <v>2</v>
      </c>
      <c r="D15" s="159">
        <f>600+719.19</f>
        <v>1319.19</v>
      </c>
      <c r="E15" s="158">
        <v>12</v>
      </c>
      <c r="F15" s="159">
        <f>725.47+689.47+1105.85+950+475.12+700+263.67+1295.45+1200+1593.62+114.4+1572.57</f>
        <v>10685.619999999999</v>
      </c>
      <c r="G15" s="158">
        <v>2</v>
      </c>
      <c r="H15" s="159">
        <f>608.15+1060</f>
        <v>1668.15</v>
      </c>
      <c r="I15" s="158">
        <v>4</v>
      </c>
      <c r="J15" s="159">
        <f>1195.22+800.7+2180.92+570.24</f>
        <v>4747.08</v>
      </c>
      <c r="K15" s="158">
        <v>3</v>
      </c>
      <c r="L15" s="159">
        <f>8410.1+8000+5480</f>
        <v>21890.1</v>
      </c>
    </row>
    <row r="16" spans="1:12" ht="14.25">
      <c r="A16" s="163"/>
      <c r="B16" s="164"/>
      <c r="C16" s="165"/>
      <c r="D16" s="166"/>
      <c r="E16" s="165"/>
      <c r="F16" s="166"/>
      <c r="G16" s="165"/>
      <c r="H16" s="166"/>
      <c r="I16" s="165"/>
      <c r="J16" s="166"/>
      <c r="K16" s="165"/>
      <c r="L16" s="166"/>
    </row>
    <row r="17" spans="1:12" ht="42.75">
      <c r="A17" s="155"/>
      <c r="B17" s="157" t="s">
        <v>557</v>
      </c>
      <c r="C17" s="158">
        <v>1</v>
      </c>
      <c r="D17" s="159">
        <v>2100</v>
      </c>
      <c r="E17" s="158" t="s">
        <v>328</v>
      </c>
      <c r="F17" s="158" t="s">
        <v>328</v>
      </c>
      <c r="G17" s="158" t="s">
        <v>328</v>
      </c>
      <c r="H17" s="158" t="s">
        <v>328</v>
      </c>
      <c r="I17" s="158" t="s">
        <v>328</v>
      </c>
      <c r="J17" s="158" t="s">
        <v>328</v>
      </c>
      <c r="K17" s="158" t="s">
        <v>328</v>
      </c>
      <c r="L17" s="158" t="s">
        <v>328</v>
      </c>
    </row>
  </sheetData>
  <sheetProtection/>
  <mergeCells count="7">
    <mergeCell ref="A14:A15"/>
    <mergeCell ref="C6:D6"/>
    <mergeCell ref="E6:F6"/>
    <mergeCell ref="G6:H6"/>
    <mergeCell ref="I6:J6"/>
    <mergeCell ref="K6:L6"/>
    <mergeCell ref="A8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Inter-Broker</dc:creator>
  <cp:keywords/>
  <dc:description/>
  <cp:lastModifiedBy>MalgorzataT</cp:lastModifiedBy>
  <cp:lastPrinted>2016-09-19T13:52:41Z</cp:lastPrinted>
  <dcterms:created xsi:type="dcterms:W3CDTF">2013-02-21T08:52:47Z</dcterms:created>
  <dcterms:modified xsi:type="dcterms:W3CDTF">2019-10-03T08:21:05Z</dcterms:modified>
  <cp:category/>
  <cp:version/>
  <cp:contentType/>
  <cp:contentStatus/>
</cp:coreProperties>
</file>